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94" firstSheet="3" activeTab="19"/>
  </bookViews>
  <sheets>
    <sheet name="оптд1" sheetId="1" r:id="rId1"/>
    <sheet name="оптд2" sheetId="2" r:id="rId2"/>
    <sheet name="оптд3" sheetId="3" r:id="rId3"/>
    <sheet name="оптд4" sheetId="4" r:id="rId4"/>
    <sheet name="оптд5" sheetId="5" r:id="rId5"/>
    <sheet name="оптд6" sheetId="6" r:id="rId6"/>
    <sheet name="оптд7" sheetId="7" r:id="rId7"/>
    <sheet name="отл1" sheetId="8" r:id="rId8"/>
    <sheet name="отл2" sheetId="9" r:id="rId9"/>
    <sheet name="отл3" sheetId="10" r:id="rId10"/>
    <sheet name="псих лік 1" sheetId="11" r:id="rId11"/>
    <sheet name="псих лік 3" sheetId="12" r:id="rId12"/>
    <sheet name="дет туб.сан 1" sheetId="13" r:id="rId13"/>
    <sheet name="дет туб.клін сан" sheetId="14" r:id="rId14"/>
    <sheet name="детск.инф." sheetId="15" r:id="rId15"/>
    <sheet name="сан Владім" sheetId="16" r:id="rId16"/>
    <sheet name="сан Занки" sheetId="17" r:id="rId17"/>
    <sheet name="санРепки" sheetId="18" r:id="rId18"/>
    <sheet name="сан Шаровка" sheetId="19" r:id="rId19"/>
    <sheet name="Спид" sheetId="20" r:id="rId20"/>
  </sheets>
  <definedNames/>
  <calcPr fullCalcOnLoad="1"/>
</workbook>
</file>

<file path=xl/sharedStrings.xml><?xml version="1.0" encoding="utf-8"?>
<sst xmlns="http://schemas.openxmlformats.org/spreadsheetml/2006/main" count="545" uniqueCount="252">
  <si>
    <t>Назва закладу, в якому фактично знаходиться   залишок</t>
  </si>
  <si>
    <t xml:space="preserve">Назва лікарського засобу/виробу медичного призначення </t>
  </si>
  <si>
    <t>Отримано у поточному році</t>
  </si>
  <si>
    <t>КЗОЗ ОБЛТУБСАНАТОРІЙ "РІПКИ"</t>
  </si>
  <si>
    <t>Керівник закладу                                 ___________________                                                               ПІБ_______________________________-</t>
  </si>
  <si>
    <t>підпис</t>
  </si>
  <si>
    <t>Авелокс 0,4</t>
  </si>
  <si>
    <t>Канаміцин 1,0</t>
  </si>
  <si>
    <t>Капреоміцин 1,0</t>
  </si>
  <si>
    <t>Макокс 0,15</t>
  </si>
  <si>
    <t>ПАСК 5,52</t>
  </si>
  <si>
    <t>Протомід 0,25</t>
  </si>
  <si>
    <t>Пайзіна 0,5</t>
  </si>
  <si>
    <t>Циклорін 0,25</t>
  </si>
  <si>
    <t>Хелпосерін 0,25</t>
  </si>
  <si>
    <r>
      <t xml:space="preserve">Керівник закладу                                                                                                                              ПІБ   </t>
    </r>
    <r>
      <rPr>
        <u val="single"/>
        <sz val="12"/>
        <color indexed="8"/>
        <rFont val="Times New Roman"/>
        <family val="1"/>
      </rPr>
      <t xml:space="preserve"> М.М. НАЗАРЕНКО</t>
    </r>
  </si>
  <si>
    <t>Левофлоксацин 0,25</t>
  </si>
  <si>
    <t>Комбутол 0,4</t>
  </si>
  <si>
    <t>Пайзина 0,5</t>
  </si>
  <si>
    <t>Лізолід 0,6</t>
  </si>
  <si>
    <t>Назва закладу, в якому фактично знаходиться залишок</t>
  </si>
  <si>
    <t>Назва лікарського засобу/виробу медичного призначення</t>
  </si>
  <si>
    <t>КЗОЗ Обласний центр профілактики і боротьби зі СНІДом</t>
  </si>
  <si>
    <t>Ізоніазід 0,1</t>
  </si>
  <si>
    <t>Ізоніазід 0,3</t>
  </si>
  <si>
    <t>Головний лікар</t>
  </si>
  <si>
    <t>О.П.Черкасов</t>
  </si>
  <si>
    <t>Протамід 0,25</t>
  </si>
  <si>
    <t>Р-цин 0,15</t>
  </si>
  <si>
    <t>Капоцин 1,0</t>
  </si>
  <si>
    <t>Ріфампіцин 0,15</t>
  </si>
  <si>
    <t>Макокс</t>
  </si>
  <si>
    <t>Авілокс 0,4</t>
  </si>
  <si>
    <t>Керівник закладу</t>
  </si>
  <si>
    <t>________________</t>
  </si>
  <si>
    <t>Назва державної програми    КПКВК 2301400 "Забезпечення медичних заходів окремих державних програм та комплексних заходів програмного характеру" в частині "Централізовані заходи боротьби із захворюванням на туберкульоз"</t>
  </si>
  <si>
    <t>КЗОЗ обласний туберкульозний санаторій "Занки"</t>
  </si>
  <si>
    <t>Ізоніазід  0,1</t>
  </si>
  <si>
    <t>Капріоміцин 1,0</t>
  </si>
  <si>
    <t>Ріфабутін 0,15</t>
  </si>
  <si>
    <t>В.Г.Саєнко</t>
  </si>
  <si>
    <t>КЗОЗ "Обласний протитуберкульозний диспансер №6"</t>
  </si>
  <si>
    <t>Ізоніазид 0,1</t>
  </si>
  <si>
    <t>канаміцин 1,0</t>
  </si>
  <si>
    <t>Хелпосерин 0,25</t>
  </si>
  <si>
    <t>Циклорин 0,25</t>
  </si>
  <si>
    <t>Рифабутин 0,15</t>
  </si>
  <si>
    <t>ПАСК 4г</t>
  </si>
  <si>
    <t>Лізолід</t>
  </si>
  <si>
    <t>-</t>
  </si>
  <si>
    <t>Авелок</t>
  </si>
  <si>
    <t>Натрію аміносаліцилат</t>
  </si>
  <si>
    <t>Комунальний заклад охорони здоров'я  Обласна дитяча інфекційна клінічна лікарня</t>
  </si>
  <si>
    <t xml:space="preserve">Битуб 500 мг. </t>
  </si>
  <si>
    <t xml:space="preserve">Ізоніазид сироп </t>
  </si>
  <si>
    <t xml:space="preserve">Ізоніазід 0,1 </t>
  </si>
  <si>
    <t xml:space="preserve">Канаміцин 1,0 </t>
  </si>
  <si>
    <t>Капреомецин 1,0</t>
  </si>
  <si>
    <t>Капоцин 1000мг</t>
  </si>
  <si>
    <t>Натрія аміносаміцилат</t>
  </si>
  <si>
    <t>ПАСК 5,52 гр(4гр)</t>
  </si>
  <si>
    <t>R-цин 0,15</t>
  </si>
  <si>
    <t>Хелпосерин 0,25г</t>
  </si>
  <si>
    <t xml:space="preserve">Керівник закладу                                _________________________                                                               Кухар Д.І. </t>
  </si>
  <si>
    <t xml:space="preserve">Виконавець: бухгалтер Іванова А.О. тел. 97-90-03, провізор Аверіна Н.С. тел. 97-91-74.  </t>
  </si>
  <si>
    <t>КЗОЗ Обласний дитячий туберкульозний клінічний санаторій</t>
  </si>
  <si>
    <t>Ізониазід 0,1</t>
  </si>
  <si>
    <t>Ізониазід 0,3</t>
  </si>
  <si>
    <t>Етамбутол 0,4</t>
  </si>
  <si>
    <t>Керівник закладу                                 ___________________                                                               ПІБ_Ковалевська О.О.__-</t>
  </si>
  <si>
    <t>КЗОЗ Обласний дитячий туберкульозний санаторій №1</t>
  </si>
  <si>
    <t>ізоніазид 0,1</t>
  </si>
  <si>
    <t>пайзіна 0,5</t>
  </si>
  <si>
    <t>ізоніазид сироп 200мл</t>
  </si>
  <si>
    <t>10фл.</t>
  </si>
  <si>
    <t>1фл.</t>
  </si>
  <si>
    <t>Гайдай Л.М.</t>
  </si>
  <si>
    <t>КЗОЗ обласна психіатрична лікарня № 1</t>
  </si>
  <si>
    <t>Пайзіна 0,5 табл.</t>
  </si>
  <si>
    <t>Комбутол 0,4 табл.</t>
  </si>
  <si>
    <t>Ізоніазід 0,1 табл.</t>
  </si>
  <si>
    <t>Протомід 0,25 табл.</t>
  </si>
  <si>
    <t>Макокс 0,15 капс.</t>
  </si>
  <si>
    <t>ПАСК 5,52(4гр.)</t>
  </si>
  <si>
    <t>Канаміцин 1,0 фл.</t>
  </si>
  <si>
    <t>Авелокс 0,4 табл.</t>
  </si>
  <si>
    <t>Левофлоксацин 0,25 табл.</t>
  </si>
  <si>
    <t>Хелпосерин  0,25 капс.</t>
  </si>
  <si>
    <t>Капоцин 1,0 фл.</t>
  </si>
  <si>
    <t>Циклорін 0,25 капс.</t>
  </si>
  <si>
    <t>Р-цин 0,15 капс.</t>
  </si>
  <si>
    <t>Натрія аміносаліцилат  грам</t>
  </si>
  <si>
    <r>
      <t xml:space="preserve">В.о. головного лікаря                          ___________________                                                               ПІБ       </t>
    </r>
    <r>
      <rPr>
        <u val="single"/>
        <sz val="12"/>
        <color indexed="8"/>
        <rFont val="Times New Roman"/>
        <family val="1"/>
      </rPr>
      <t>Піддубко О.М.</t>
    </r>
  </si>
  <si>
    <t xml:space="preserve">Державний заклад охорони здоров'я "Обласна туберкульозна лікарня №3" </t>
  </si>
  <si>
    <t>Капрєоміцин 1,0</t>
  </si>
  <si>
    <t>Хелпосєріл 0,25</t>
  </si>
  <si>
    <t>Лєвофлоксацин 0,25</t>
  </si>
  <si>
    <t>ПАСК</t>
  </si>
  <si>
    <t>Макокс 0.15</t>
  </si>
  <si>
    <t>Інбутол 20мл</t>
  </si>
  <si>
    <t>Бітуб 10% 5,0</t>
  </si>
  <si>
    <t>Натрія аміносаліцилат</t>
  </si>
  <si>
    <t>Авєлокс 0,4</t>
  </si>
  <si>
    <t>Макрозід 0,5</t>
  </si>
  <si>
    <t xml:space="preserve">Керівника закладу                                 ___________________                                                          </t>
  </si>
  <si>
    <t>КЗОЗ "ОБЛАСНА ТУБЕРКУЛЬОЗНА ЛІКАРНЯ №1"</t>
  </si>
  <si>
    <t>Пайзин 0,5</t>
  </si>
  <si>
    <t>Протамід 0,5</t>
  </si>
  <si>
    <t>ПАСК 5,52гр</t>
  </si>
  <si>
    <t>Інбутол 10,0</t>
  </si>
  <si>
    <t>Головний лікар КЗОЗ "ОТЛ №1"</t>
  </si>
  <si>
    <t>Виконавець: Сотнікова    376-21-96</t>
  </si>
  <si>
    <t>КЗОЗ ОПТД №3</t>
  </si>
  <si>
    <t xml:space="preserve">Изониазид 0,1 </t>
  </si>
  <si>
    <t>Изониазид 0,3</t>
  </si>
  <si>
    <t>Канамицин 1,0</t>
  </si>
  <si>
    <t xml:space="preserve">Капоцин 0,1 </t>
  </si>
  <si>
    <t xml:space="preserve">Капреомицин 1,0 </t>
  </si>
  <si>
    <t xml:space="preserve">Комбутол 0,4 </t>
  </si>
  <si>
    <t xml:space="preserve">Р-цин 0,15 </t>
  </si>
  <si>
    <t xml:space="preserve">Натрия аминосалицилат 100 гр. </t>
  </si>
  <si>
    <t>ПАСК 5,52 гр (4 гр)</t>
  </si>
  <si>
    <t xml:space="preserve">Пайзина 0,5 </t>
  </si>
  <si>
    <t>Макрозид 0,5 с. ЕРВ 8608 А</t>
  </si>
  <si>
    <t xml:space="preserve">Протомид 0,25 </t>
  </si>
  <si>
    <t xml:space="preserve">Циклорин 0,25 </t>
  </si>
  <si>
    <t>В.о. головного лікаря                                ___________________                                                                Вовк Олександр Володимирович</t>
  </si>
  <si>
    <t xml:space="preserve">                підпис</t>
  </si>
  <si>
    <t>КЗОЗ Обласний протитуберкульозний диспансер №5, м.Куп'янськ</t>
  </si>
  <si>
    <t xml:space="preserve">Ізоніазид сіроп </t>
  </si>
  <si>
    <t>Ізоніазид 0,3</t>
  </si>
  <si>
    <t xml:space="preserve">Комбутол 0,4  </t>
  </si>
  <si>
    <t xml:space="preserve">Капоцин 1,0 </t>
  </si>
  <si>
    <t>Левофлоксаци 0,25</t>
  </si>
  <si>
    <t>Натрія аміносаліцилат 100</t>
  </si>
  <si>
    <t>Рцин 0,15</t>
  </si>
  <si>
    <t>КОМУНАЛЬНИЙ ЗАКЛАД  ОХОРОНИ ЗДОРОВ'Я  "ОБЛАСНИЙ КЛІНИЧНИЙ ПРОТИТУБЕРКУЛЬОЗНИЙ ДИСПАНСЕР №7"</t>
  </si>
  <si>
    <t>Авелокс 0,4  (табл)</t>
  </si>
  <si>
    <t>Изониазид 0,1  (табл)</t>
  </si>
  <si>
    <t>Изониазид 0,3  (табл)</t>
  </si>
  <si>
    <t>Изониазид-сироп  (фл)</t>
  </si>
  <si>
    <t>Канамицин  1,0 (фл)</t>
  </si>
  <si>
    <t>Капоцин 1,0  (фл)</t>
  </si>
  <si>
    <t>Капреомицин 1,0 (фл)</t>
  </si>
  <si>
    <t>Комбутол 0,4  (табл)</t>
  </si>
  <si>
    <t>Лизолид 0,6 (табл)</t>
  </si>
  <si>
    <t>Левофлоксацин 0,25  (табл)</t>
  </si>
  <si>
    <t>Макокс  0,15  (табл)</t>
  </si>
  <si>
    <t>Р-ЦИН 0,15 (капс)</t>
  </si>
  <si>
    <t xml:space="preserve">Натрию аминосалицилат (гр) </t>
  </si>
  <si>
    <t>ПАСК  5,52 (гр)</t>
  </si>
  <si>
    <t>Пайзина 0,5 (табл)</t>
  </si>
  <si>
    <t>Протамид 0,25 т (табл)</t>
  </si>
  <si>
    <t>Рифабутин 0,15 (капс)</t>
  </si>
  <si>
    <t>Хелпосерин 0,25 (капс)</t>
  </si>
  <si>
    <t>Циклорин 0,25 (табл)</t>
  </si>
  <si>
    <t>Керівник закладу   _________________________</t>
  </si>
  <si>
    <t xml:space="preserve">   __Н.П.Сьома_______</t>
  </si>
  <si>
    <t>(підпис)</t>
  </si>
  <si>
    <t>Плеханова Т.Л.</t>
  </si>
  <si>
    <t>738-53-96</t>
  </si>
  <si>
    <t>КЗОЗ ОТЛ  № 2</t>
  </si>
  <si>
    <t xml:space="preserve">Хелпосерін 0,25 </t>
  </si>
  <si>
    <t>Макрозід 0,5 (Пірозінамід)</t>
  </si>
  <si>
    <t>Натрія аміносаліцилат 100,0</t>
  </si>
  <si>
    <t xml:space="preserve">    Т.в.о. головного лікаря ОТЛ № 2                                 ___________________                                                               ПІБ_______________________________-</t>
  </si>
  <si>
    <t>В.В. Москаленко</t>
  </si>
  <si>
    <t xml:space="preserve">                                              підпис</t>
  </si>
  <si>
    <t>КЗОЗ обласний туберкульозний санаторій "Володимирський"</t>
  </si>
  <si>
    <t>Ізоніазід  0,3</t>
  </si>
  <si>
    <t>С.В.Карпусь</t>
  </si>
  <si>
    <t>Назва державної програми : КПКВК 2301400 "Забезпечення медичних заходів окремих державних програм та комплексних заходів програмного характеру" в частині Централізовані заходи боротьби із захворюванням на туберкульоз</t>
  </si>
  <si>
    <t>Ізоніазид  0,1</t>
  </si>
  <si>
    <t xml:space="preserve">Натрія аміносаліцилат 100,0  </t>
  </si>
  <si>
    <t>ПАСК  5,52 №25</t>
  </si>
  <si>
    <t xml:space="preserve">ХОКПБ № 3 </t>
  </si>
  <si>
    <t>Изониазид</t>
  </si>
  <si>
    <t>отд. № 19</t>
  </si>
  <si>
    <t>Рифампицин</t>
  </si>
  <si>
    <t>Пиразинамид</t>
  </si>
  <si>
    <t>Камбутол</t>
  </si>
  <si>
    <t>Левофлоксацин</t>
  </si>
  <si>
    <t>Натрия аминосалицилат</t>
  </si>
  <si>
    <t>Протомид</t>
  </si>
  <si>
    <t>Моксифласацин</t>
  </si>
  <si>
    <t>Канамицин</t>
  </si>
  <si>
    <t>Авелокс</t>
  </si>
  <si>
    <t>Каприомицин</t>
  </si>
  <si>
    <t>Капоцин</t>
  </si>
  <si>
    <t>Пайзина</t>
  </si>
  <si>
    <t>Линезолид</t>
  </si>
  <si>
    <t>Рифампицин 150+ изониазид 0,75</t>
  </si>
  <si>
    <t>КЗОЗ ОПТД №1</t>
  </si>
  <si>
    <t>BD BACTEC MGIT 960 - SIRE Kit/BD BACTEC MGIT 960 SIRE -набір для визначення антибіотикочутливості мікобактерій туберкульозу . / Набір(упаковка) на 40 досліджень</t>
  </si>
  <si>
    <t>BD BACTEC MGIT 960 - Supplement Kit/BD BACTEC MGIT 960  - збагачуюча добавка  / Набір(упаковка) на 100 досліджень</t>
  </si>
  <si>
    <t>BD BACTEC MGIT 960 - Tubes 7ml/Набір пробірок BD BACTEC MGIT (7мл) для культивування мікобактерій туберкульозу. / Набір(упаковка) на 20досліджень</t>
  </si>
  <si>
    <t>BD BACTEC MGIT OADC Enrichmtnt BD  MGIT OADC-добавка для збагачення 1уп на 20 досл.</t>
  </si>
  <si>
    <t>BD BACTEC™  MGIT™  960 - Tubes 7 ml / Набір пробірок  для культивув. Мікобак. туберк.1/100досл</t>
  </si>
  <si>
    <t>BD BACTEC™  MGIT™  960 - Tubes 7 ml / Набір пробірок для культивув.мікобак.туберк.-1 уп/20 досл.</t>
  </si>
  <si>
    <t>BD BACTEC™  MGIT™ 960- PZA Kit –набір для визнач.чутливості мікобак туберк до піразинам.1 уп/50 досл</t>
  </si>
  <si>
    <t>BD BACTEC™ MGIT™960 PZA Medium Test–кільк пробір.д/визн..чутл.Мікобак.туберк до піраз.1уп/12,5 дос.</t>
  </si>
  <si>
    <t>BD BBLtmMycoPrep tmKit Реагент для пробопітготовки та деконтамінації мокроти наб.1уп/100дос.</t>
  </si>
  <si>
    <t>Авелокс по 400 мг</t>
  </si>
  <si>
    <t>Бітуб розчин для ін'єкцій 100мг/мл по 5 мл по 5амп.в контурн.упак.по 2 уп в пач.</t>
  </si>
  <si>
    <t>Изониазид 0,1</t>
  </si>
  <si>
    <t xml:space="preserve">Изониазид 0,3 </t>
  </si>
  <si>
    <t>Ізоніазид сироп, 100мг/5 по 200 мл</t>
  </si>
  <si>
    <t>Ізонніаиід 100 мг по 10 капс.у бліст.по 10 бліст.у короб.</t>
  </si>
  <si>
    <t>Ізонніаиід 300 мг по 10 капс.у бліст.по 10 бліст.у короб.</t>
  </si>
  <si>
    <t>Інбутол 100мг/мл по20мл у фл.</t>
  </si>
  <si>
    <t>Канаміцин 1г по 10фл. у  уп.</t>
  </si>
  <si>
    <t>Капоцин пор. по 1 г у фл.</t>
  </si>
  <si>
    <t>Капреоміцин порош. по 1,0г у фл.</t>
  </si>
  <si>
    <t>Комбутол по 400мг</t>
  </si>
  <si>
    <t>Левомак по 250мг по 5 таб.у бліст.по 4 бліст з'єднан.між собою по 5 бліст з'єднан.між собою в уп.</t>
  </si>
  <si>
    <t>Левомак по 500мг по 5 таб.у бліст.по 4 бліст з'єднан.між собою по 5 бліст з'єднан.між собою в уп.</t>
  </si>
  <si>
    <t>Левомак, табл. по 250 мг,по 5 табл. у бл.,по 4 бл., по 5 бл. в уп.</t>
  </si>
  <si>
    <t>Левомакс 500 мг</t>
  </si>
  <si>
    <t>Левофлоксацин по 250мг</t>
  </si>
  <si>
    <t>Лізолід-600, по 600мг</t>
  </si>
  <si>
    <t>Л-флокс 500 мг</t>
  </si>
  <si>
    <t>Макокс 150мг по 10 капс.у бліст.по 10 бліст.у короб.</t>
  </si>
  <si>
    <t>Макрозид 500 мг по 10табл..у блістері, по 10 бліст.у упаковці</t>
  </si>
  <si>
    <t>Натрію аміносаліцилат по 100 г</t>
  </si>
  <si>
    <t>Пайзина по 500мг</t>
  </si>
  <si>
    <t>ПАСК 5,52 №25</t>
  </si>
  <si>
    <t>Протех по 250мг №50</t>
  </si>
  <si>
    <t xml:space="preserve">Протомид по 250 мг </t>
  </si>
  <si>
    <t>Протомид по 250 мгпо 10 таб.у стрип., по 5 стрип. у кор.</t>
  </si>
  <si>
    <t>Рифабутин по 150мг по 10 капс у бліст.по 3 бліст в уп.</t>
  </si>
  <si>
    <t xml:space="preserve">Рифампицин 0,15г </t>
  </si>
  <si>
    <t>Териз, капс. по 250 мг по 10 капс. у стрип., по 10 стрип. в упак.</t>
  </si>
  <si>
    <t>Теризидон по 250 мг №10</t>
  </si>
  <si>
    <t>Теризидон по 250 мг №50</t>
  </si>
  <si>
    <t>Хелпосерін по 250мг</t>
  </si>
  <si>
    <t>Циклорин по 250мг, по 40 капсул в банке</t>
  </si>
  <si>
    <t>І.М.Калмикова</t>
  </si>
  <si>
    <t>КЗОЗ ОПТД №2 м. Вовчанськ</t>
  </si>
  <si>
    <t>Капоцин 1000</t>
  </si>
  <si>
    <t>Хелпосерин0,25</t>
  </si>
  <si>
    <t>Канамiцин 1,0</t>
  </si>
  <si>
    <t>Рифабутин0,15</t>
  </si>
  <si>
    <t>Протомид 0,25</t>
  </si>
  <si>
    <t>Р- цин 0,15</t>
  </si>
  <si>
    <t>Комунальний заклад охорони здоров'я                                                                                                                            Обласний протитуберкульозний  диспансер № 4</t>
  </si>
  <si>
    <t>Капоцин 1000 ml</t>
  </si>
  <si>
    <t>Натрію аміносаліцил. 100 гр</t>
  </si>
  <si>
    <t>Циклорин</t>
  </si>
  <si>
    <t>Залишок (кількість)</t>
  </si>
  <si>
    <r>
      <t xml:space="preserve">Назва державної програми: КПКВК 2301400 "Заезпечення медичних заходів окремих державних програм та комплексних заходів програмноо характеру" в частині </t>
    </r>
    <r>
      <rPr>
        <sz val="10"/>
        <rFont val="Times New Roman"/>
        <family val="1"/>
      </rPr>
      <t>"</t>
    </r>
    <r>
      <rPr>
        <sz val="11"/>
        <color indexed="8"/>
        <rFont val="Times New Roman"/>
        <family val="1"/>
      </rPr>
      <t>Централізовані заходи боротьби із захворюванням на туберкульоз</t>
    </r>
    <r>
      <rPr>
        <sz val="10"/>
        <rFont val="Times New Roman"/>
        <family val="1"/>
      </rPr>
      <t>"</t>
    </r>
  </si>
  <si>
    <r>
      <t xml:space="preserve">КЗОЗ Обл. тубсанаторій </t>
    </r>
    <r>
      <rPr>
        <sz val="10"/>
        <rFont val="Times New Roman"/>
        <family val="1"/>
      </rPr>
      <t>"Шарівка"</t>
    </r>
  </si>
  <si>
    <r>
      <rPr>
        <b/>
        <sz val="12"/>
        <color indexed="8"/>
        <rFont val="Times New Roman"/>
        <family val="1"/>
      </rPr>
      <t>Назва державної програми : КПКВК 2301400 "Забезпечення медичних заходів окремих державних програм та комплексних заходів програмного характеру" в частині Централізовані заходи боротьби із захворюванням на туберкульоз</t>
    </r>
    <r>
      <rPr>
        <sz val="11"/>
        <color theme="1"/>
        <rFont val="Calibri"/>
        <family val="2"/>
      </rPr>
      <t>_____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</si>
</sst>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5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0" fontId="0" fillId="0" borderId="10" xfId="0" applyBorder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horizontal="center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55" fillId="33" borderId="0" xfId="0" applyFont="1" applyFill="1" applyAlignment="1">
      <alignment/>
    </xf>
    <xf numFmtId="0" fontId="55" fillId="33" borderId="0" xfId="0" applyFont="1" applyFill="1" applyBorder="1" applyAlignment="1">
      <alignment/>
    </xf>
    <xf numFmtId="0" fontId="55" fillId="33" borderId="10" xfId="0" applyFont="1" applyFill="1" applyBorder="1" applyAlignment="1">
      <alignment horizontal="center" wrapText="1"/>
    </xf>
    <xf numFmtId="0" fontId="55" fillId="33" borderId="12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3" borderId="14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" fillId="33" borderId="15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5" fillId="33" borderId="0" xfId="0" applyFont="1" applyFill="1" applyAlignment="1">
      <alignment/>
    </xf>
    <xf numFmtId="0" fontId="5" fillId="33" borderId="13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55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0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wrapText="1"/>
    </xf>
    <xf numFmtId="165" fontId="5" fillId="0" borderId="10" xfId="0" applyNumberFormat="1" applyFont="1" applyFill="1" applyBorder="1" applyAlignment="1">
      <alignment horizontal="center" wrapText="1"/>
    </xf>
    <xf numFmtId="2" fontId="55" fillId="0" borderId="10" xfId="0" applyNumberFormat="1" applyFont="1" applyBorder="1" applyAlignment="1">
      <alignment horizontal="center" wrapText="1"/>
    </xf>
    <xf numFmtId="0" fontId="59" fillId="0" borderId="0" xfId="0" applyFont="1" applyAlignment="1">
      <alignment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 horizontal="center" wrapText="1"/>
    </xf>
    <xf numFmtId="0" fontId="60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justify" vertical="center"/>
    </xf>
    <xf numFmtId="0" fontId="60" fillId="0" borderId="10" xfId="0" applyFont="1" applyBorder="1" applyAlignment="1">
      <alignment/>
    </xf>
    <xf numFmtId="0" fontId="59" fillId="0" borderId="0" xfId="0" applyFont="1" applyBorder="1" applyAlignment="1">
      <alignment/>
    </xf>
    <xf numFmtId="0" fontId="55" fillId="0" borderId="16" xfId="0" applyFont="1" applyBorder="1" applyAlignment="1">
      <alignment horizontal="center" vertical="distributed" wrapText="1"/>
    </xf>
    <xf numFmtId="0" fontId="55" fillId="0" borderId="17" xfId="0" applyFont="1" applyBorder="1" applyAlignment="1">
      <alignment horizontal="center" vertical="distributed" wrapText="1"/>
    </xf>
    <xf numFmtId="1" fontId="5" fillId="0" borderId="10" xfId="0" applyNumberFormat="1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1" fontId="55" fillId="0" borderId="17" xfId="0" applyNumberFormat="1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61" fillId="0" borderId="18" xfId="0" applyFont="1" applyBorder="1" applyAlignment="1">
      <alignment horizontal="center" vertical="distributed"/>
    </xf>
    <xf numFmtId="0" fontId="55" fillId="0" borderId="19" xfId="0" applyFont="1" applyBorder="1" applyAlignment="1">
      <alignment horizontal="center"/>
    </xf>
    <xf numFmtId="1" fontId="55" fillId="0" borderId="20" xfId="0" applyNumberFormat="1" applyFont="1" applyBorder="1" applyAlignment="1">
      <alignment horizontal="center"/>
    </xf>
    <xf numFmtId="164" fontId="55" fillId="0" borderId="20" xfId="0" applyNumberFormat="1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61" fillId="0" borderId="21" xfId="0" applyFont="1" applyBorder="1" applyAlignment="1">
      <alignment vertical="distributed"/>
    </xf>
    <xf numFmtId="0" fontId="55" fillId="0" borderId="14" xfId="0" applyFont="1" applyBorder="1" applyAlignment="1">
      <alignment horizontal="center"/>
    </xf>
    <xf numFmtId="1" fontId="55" fillId="0" borderId="14" xfId="0" applyNumberFormat="1" applyFont="1" applyBorder="1" applyAlignment="1">
      <alignment horizontal="center"/>
    </xf>
    <xf numFmtId="1" fontId="55" fillId="0" borderId="10" xfId="0" applyNumberFormat="1" applyFont="1" applyBorder="1" applyAlignment="1">
      <alignment horizontal="center"/>
    </xf>
    <xf numFmtId="1" fontId="55" fillId="0" borderId="12" xfId="0" applyNumberFormat="1" applyFont="1" applyBorder="1" applyAlignment="1">
      <alignment horizontal="center"/>
    </xf>
    <xf numFmtId="0" fontId="61" fillId="0" borderId="18" xfId="0" applyFont="1" applyBorder="1" applyAlignment="1">
      <alignment vertical="distributed"/>
    </xf>
    <xf numFmtId="0" fontId="55" fillId="0" borderId="18" xfId="0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0" fontId="55" fillId="0" borderId="21" xfId="0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0" xfId="0" applyFont="1" applyBorder="1" applyAlignment="1">
      <alignment horizontal="center"/>
    </xf>
    <xf numFmtId="164" fontId="62" fillId="0" borderId="0" xfId="0" applyNumberFormat="1" applyFont="1" applyBorder="1" applyAlignment="1">
      <alignment horizontal="center"/>
    </xf>
    <xf numFmtId="164" fontId="63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Alignment="1">
      <alignment wrapText="1"/>
    </xf>
    <xf numFmtId="0" fontId="59" fillId="0" borderId="10" xfId="0" applyFont="1" applyBorder="1" applyAlignment="1">
      <alignment wrapText="1"/>
    </xf>
    <xf numFmtId="0" fontId="59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/>
    </xf>
    <xf numFmtId="0" fontId="59" fillId="0" borderId="0" xfId="0" applyFont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0" xfId="0" applyFont="1" applyAlignment="1">
      <alignment horizontal="center" vertical="center"/>
    </xf>
    <xf numFmtId="0" fontId="4" fillId="0" borderId="0" xfId="33" applyFont="1" applyAlignment="1">
      <alignment horizontal="center" vertical="center"/>
      <protection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65" fillId="0" borderId="0" xfId="0" applyFont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4" fillId="0" borderId="0" xfId="33" applyFont="1" applyAlignment="1">
      <alignment horizontal="center" vertical="center" wrapText="1"/>
      <protection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horizontal="center"/>
    </xf>
    <xf numFmtId="0" fontId="5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5" fillId="0" borderId="12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59" fillId="0" borderId="0" xfId="0" applyFont="1" applyAlignment="1">
      <alignment horizontal="center" vertical="top"/>
    </xf>
    <xf numFmtId="0" fontId="61" fillId="0" borderId="23" xfId="0" applyFont="1" applyBorder="1" applyAlignment="1">
      <alignment horizontal="center" vertical="distributed"/>
    </xf>
    <xf numFmtId="0" fontId="61" fillId="0" borderId="24" xfId="0" applyFont="1" applyBorder="1" applyAlignment="1">
      <alignment horizontal="center" vertical="distributed"/>
    </xf>
    <xf numFmtId="0" fontId="61" fillId="0" borderId="25" xfId="0" applyFont="1" applyBorder="1" applyAlignment="1">
      <alignment horizontal="center" vertical="distributed"/>
    </xf>
    <xf numFmtId="0" fontId="59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6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5" fillId="0" borderId="11" xfId="0" applyFont="1" applyBorder="1" applyAlignment="1">
      <alignment horizontal="center" wrapText="1"/>
    </xf>
    <xf numFmtId="0" fontId="59" fillId="0" borderId="11" xfId="0" applyFont="1" applyBorder="1" applyAlignment="1">
      <alignment horizontal="center" wrapText="1"/>
    </xf>
    <xf numFmtId="0" fontId="65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1">
      <selection activeCell="A3" sqref="A3:D3"/>
    </sheetView>
  </sheetViews>
  <sheetFormatPr defaultColWidth="8.7109375" defaultRowHeight="15"/>
  <cols>
    <col min="1" max="1" width="26.57421875" style="112" customWidth="1"/>
    <col min="2" max="2" width="53.421875" style="52" customWidth="1"/>
    <col min="3" max="3" width="11.8515625" style="95" customWidth="1"/>
    <col min="4" max="4" width="22.7109375" style="95" customWidth="1"/>
    <col min="5" max="5" width="18.8515625" style="52" customWidth="1"/>
    <col min="6" max="253" width="8.7109375" style="52" customWidth="1"/>
    <col min="254" max="254" width="12.421875" style="52" customWidth="1"/>
    <col min="255" max="255" width="36.8515625" style="52" customWidth="1"/>
    <col min="256" max="16384" width="11.8515625" style="52" customWidth="1"/>
  </cols>
  <sheetData>
    <row r="1" ht="15" customHeight="1"/>
    <row r="2" spans="1:4" ht="15.75">
      <c r="A2" s="113"/>
      <c r="D2" s="96"/>
    </row>
    <row r="3" spans="1:4" ht="41.25" customHeight="1">
      <c r="A3" s="114" t="s">
        <v>171</v>
      </c>
      <c r="B3" s="115"/>
      <c r="C3" s="115"/>
      <c r="D3" s="115"/>
    </row>
    <row r="5" spans="1:4" ht="47.25" customHeight="1">
      <c r="A5" s="111" t="s">
        <v>0</v>
      </c>
      <c r="B5" s="90" t="s">
        <v>1</v>
      </c>
      <c r="C5" s="97" t="s">
        <v>2</v>
      </c>
      <c r="D5" s="97" t="s">
        <v>248</v>
      </c>
    </row>
    <row r="6" spans="1:4" ht="33" customHeight="1">
      <c r="A6" s="111" t="s">
        <v>192</v>
      </c>
      <c r="B6" s="90" t="s">
        <v>193</v>
      </c>
      <c r="C6" s="98">
        <v>5</v>
      </c>
      <c r="D6" s="98">
        <v>5</v>
      </c>
    </row>
    <row r="7" spans="1:4" ht="33" customHeight="1">
      <c r="A7" s="111" t="s">
        <v>192</v>
      </c>
      <c r="B7" s="90" t="s">
        <v>194</v>
      </c>
      <c r="C7" s="98">
        <v>1</v>
      </c>
      <c r="D7" s="98">
        <v>1</v>
      </c>
    </row>
    <row r="8" spans="1:4" ht="55.5" customHeight="1">
      <c r="A8" s="111" t="s">
        <v>192</v>
      </c>
      <c r="B8" s="90" t="s">
        <v>195</v>
      </c>
      <c r="C8" s="98">
        <v>32</v>
      </c>
      <c r="D8" s="98">
        <v>32</v>
      </c>
    </row>
    <row r="9" spans="1:4" ht="33" customHeight="1">
      <c r="A9" s="111" t="s">
        <v>192</v>
      </c>
      <c r="B9" s="90" t="s">
        <v>196</v>
      </c>
      <c r="C9" s="98">
        <v>32</v>
      </c>
      <c r="D9" s="98">
        <v>32</v>
      </c>
    </row>
    <row r="10" spans="1:4" ht="33" customHeight="1">
      <c r="A10" s="111" t="s">
        <v>192</v>
      </c>
      <c r="B10" s="90" t="s">
        <v>197</v>
      </c>
      <c r="C10" s="98">
        <v>1</v>
      </c>
      <c r="D10" s="98">
        <v>1</v>
      </c>
    </row>
    <row r="11" spans="1:4" ht="33" customHeight="1">
      <c r="A11" s="111" t="s">
        <v>192</v>
      </c>
      <c r="B11" s="90" t="s">
        <v>198</v>
      </c>
      <c r="C11" s="98">
        <v>10</v>
      </c>
      <c r="D11" s="98">
        <v>10</v>
      </c>
    </row>
    <row r="12" spans="1:4" ht="33" customHeight="1">
      <c r="A12" s="111" t="s">
        <v>192</v>
      </c>
      <c r="B12" s="90" t="s">
        <v>199</v>
      </c>
      <c r="C12" s="98">
        <v>4</v>
      </c>
      <c r="D12" s="98">
        <v>4</v>
      </c>
    </row>
    <row r="13" spans="1:4" ht="33" customHeight="1">
      <c r="A13" s="111" t="s">
        <v>192</v>
      </c>
      <c r="B13" s="90" t="s">
        <v>200</v>
      </c>
      <c r="C13" s="98">
        <v>16</v>
      </c>
      <c r="D13" s="98">
        <v>16</v>
      </c>
    </row>
    <row r="14" spans="1:4" ht="33" customHeight="1">
      <c r="A14" s="111" t="s">
        <v>192</v>
      </c>
      <c r="B14" s="90" t="s">
        <v>201</v>
      </c>
      <c r="C14" s="98">
        <v>1</v>
      </c>
      <c r="D14" s="98">
        <v>1</v>
      </c>
    </row>
    <row r="15" spans="1:4" ht="33" customHeight="1">
      <c r="A15" s="111" t="s">
        <v>192</v>
      </c>
      <c r="B15" s="90" t="s">
        <v>202</v>
      </c>
      <c r="C15" s="98">
        <v>1370</v>
      </c>
      <c r="D15" s="98">
        <v>48371</v>
      </c>
    </row>
    <row r="16" spans="1:4" ht="33" customHeight="1">
      <c r="A16" s="111" t="s">
        <v>192</v>
      </c>
      <c r="B16" s="90" t="s">
        <v>203</v>
      </c>
      <c r="C16" s="98">
        <v>2710</v>
      </c>
      <c r="D16" s="98">
        <v>2237</v>
      </c>
    </row>
    <row r="17" spans="1:4" ht="33" customHeight="1">
      <c r="A17" s="111" t="s">
        <v>192</v>
      </c>
      <c r="B17" s="90" t="s">
        <v>204</v>
      </c>
      <c r="C17" s="98">
        <v>12200</v>
      </c>
      <c r="D17" s="98">
        <v>0</v>
      </c>
    </row>
    <row r="18" spans="1:4" ht="33" customHeight="1">
      <c r="A18" s="111" t="s">
        <v>192</v>
      </c>
      <c r="B18" s="90" t="s">
        <v>205</v>
      </c>
      <c r="C18" s="98">
        <v>1019</v>
      </c>
      <c r="D18" s="98">
        <v>27</v>
      </c>
    </row>
    <row r="19" spans="1:4" ht="33" customHeight="1">
      <c r="A19" s="111" t="s">
        <v>192</v>
      </c>
      <c r="B19" s="90" t="s">
        <v>206</v>
      </c>
      <c r="C19" s="98"/>
      <c r="D19" s="98">
        <v>242</v>
      </c>
    </row>
    <row r="20" spans="1:4" ht="33" customHeight="1">
      <c r="A20" s="111" t="s">
        <v>192</v>
      </c>
      <c r="B20" s="90" t="s">
        <v>207</v>
      </c>
      <c r="C20" s="98">
        <v>5000</v>
      </c>
      <c r="D20" s="98">
        <v>2266830</v>
      </c>
    </row>
    <row r="21" spans="1:4" ht="33" customHeight="1">
      <c r="A21" s="111" t="s">
        <v>192</v>
      </c>
      <c r="B21" s="90" t="s">
        <v>208</v>
      </c>
      <c r="C21" s="98">
        <v>1500</v>
      </c>
      <c r="D21" s="98">
        <v>51711</v>
      </c>
    </row>
    <row r="22" spans="1:4" ht="33" customHeight="1">
      <c r="A22" s="111" t="s">
        <v>192</v>
      </c>
      <c r="B22" s="90" t="s">
        <v>209</v>
      </c>
      <c r="C22" s="98">
        <v>280</v>
      </c>
      <c r="D22" s="98">
        <v>2269</v>
      </c>
    </row>
    <row r="23" spans="1:4" ht="33" customHeight="1">
      <c r="A23" s="111" t="s">
        <v>192</v>
      </c>
      <c r="B23" s="90" t="s">
        <v>210</v>
      </c>
      <c r="C23" s="98">
        <v>6210</v>
      </c>
      <c r="D23" s="98">
        <v>14605</v>
      </c>
    </row>
    <row r="24" spans="1:4" ht="33" customHeight="1">
      <c r="A24" s="111" t="s">
        <v>192</v>
      </c>
      <c r="B24" s="90" t="s">
        <v>211</v>
      </c>
      <c r="C24" s="98">
        <v>3140</v>
      </c>
      <c r="D24" s="98">
        <v>38</v>
      </c>
    </row>
    <row r="25" spans="1:4" ht="33" customHeight="1">
      <c r="A25" s="111" t="s">
        <v>192</v>
      </c>
      <c r="B25" s="90" t="s">
        <v>212</v>
      </c>
      <c r="C25" s="98">
        <v>1185</v>
      </c>
      <c r="D25" s="98">
        <v>40</v>
      </c>
    </row>
    <row r="26" spans="1:4" ht="33" customHeight="1">
      <c r="A26" s="111" t="s">
        <v>192</v>
      </c>
      <c r="B26" s="90" t="s">
        <v>213</v>
      </c>
      <c r="C26" s="98">
        <v>50774</v>
      </c>
      <c r="D26" s="98">
        <v>8577</v>
      </c>
    </row>
    <row r="27" spans="1:4" ht="33" customHeight="1">
      <c r="A27" s="111" t="s">
        <v>192</v>
      </c>
      <c r="B27" s="90" t="s">
        <v>214</v>
      </c>
      <c r="C27" s="98"/>
      <c r="D27" s="98">
        <v>111300</v>
      </c>
    </row>
    <row r="28" spans="1:4" ht="33" customHeight="1">
      <c r="A28" s="111" t="s">
        <v>192</v>
      </c>
      <c r="B28" s="90" t="s">
        <v>215</v>
      </c>
      <c r="C28" s="98"/>
      <c r="D28" s="98">
        <v>73800</v>
      </c>
    </row>
    <row r="29" spans="1:4" ht="33" customHeight="1">
      <c r="A29" s="111" t="s">
        <v>192</v>
      </c>
      <c r="B29" s="90" t="s">
        <v>216</v>
      </c>
      <c r="C29" s="98"/>
      <c r="D29" s="98">
        <v>54100</v>
      </c>
    </row>
    <row r="30" spans="1:4" ht="33" customHeight="1">
      <c r="A30" s="111" t="s">
        <v>192</v>
      </c>
      <c r="B30" s="90" t="s">
        <v>217</v>
      </c>
      <c r="C30" s="98"/>
      <c r="D30" s="98">
        <v>40520</v>
      </c>
    </row>
    <row r="31" spans="1:4" ht="33" customHeight="1">
      <c r="A31" s="111" t="s">
        <v>192</v>
      </c>
      <c r="B31" s="90" t="s">
        <v>218</v>
      </c>
      <c r="C31" s="98">
        <v>29126</v>
      </c>
      <c r="D31" s="98">
        <v>722</v>
      </c>
    </row>
    <row r="32" spans="1:4" ht="33" customHeight="1">
      <c r="A32" s="111" t="s">
        <v>192</v>
      </c>
      <c r="B32" s="90" t="s">
        <v>219</v>
      </c>
      <c r="C32" s="98">
        <v>485</v>
      </c>
      <c r="D32" s="98">
        <v>0</v>
      </c>
    </row>
    <row r="33" spans="1:4" ht="33" customHeight="1">
      <c r="A33" s="111" t="s">
        <v>192</v>
      </c>
      <c r="B33" s="90" t="s">
        <v>220</v>
      </c>
      <c r="C33" s="98"/>
      <c r="D33" s="98">
        <v>81050</v>
      </c>
    </row>
    <row r="34" spans="1:4" ht="33" customHeight="1">
      <c r="A34" s="111" t="s">
        <v>192</v>
      </c>
      <c r="B34" s="90" t="s">
        <v>221</v>
      </c>
      <c r="C34" s="98">
        <v>32100</v>
      </c>
      <c r="D34" s="98">
        <v>604535</v>
      </c>
    </row>
    <row r="35" spans="1:4" ht="33" customHeight="1">
      <c r="A35" s="111" t="s">
        <v>192</v>
      </c>
      <c r="B35" s="90" t="s">
        <v>222</v>
      </c>
      <c r="C35" s="98"/>
      <c r="D35" s="98">
        <v>569300</v>
      </c>
    </row>
    <row r="36" spans="1:4" ht="33" customHeight="1">
      <c r="A36" s="111" t="s">
        <v>192</v>
      </c>
      <c r="B36" s="90" t="s">
        <v>223</v>
      </c>
      <c r="C36" s="98">
        <v>10600</v>
      </c>
      <c r="D36" s="98">
        <v>65000</v>
      </c>
    </row>
    <row r="37" spans="1:4" ht="33" customHeight="1">
      <c r="A37" s="111" t="s">
        <v>192</v>
      </c>
      <c r="B37" s="90" t="s">
        <v>224</v>
      </c>
      <c r="C37" s="98">
        <v>103600</v>
      </c>
      <c r="D37" s="98">
        <v>589034.5</v>
      </c>
    </row>
    <row r="38" spans="1:4" ht="33" customHeight="1">
      <c r="A38" s="111" t="s">
        <v>192</v>
      </c>
      <c r="B38" s="90" t="s">
        <v>225</v>
      </c>
      <c r="C38" s="98">
        <v>43359.6</v>
      </c>
      <c r="D38" s="98">
        <v>13573.62</v>
      </c>
    </row>
    <row r="39" spans="1:4" ht="33" customHeight="1">
      <c r="A39" s="111" t="s">
        <v>192</v>
      </c>
      <c r="B39" s="90" t="s">
        <v>226</v>
      </c>
      <c r="C39" s="98"/>
      <c r="D39" s="98">
        <v>52800</v>
      </c>
    </row>
    <row r="40" spans="1:4" ht="33" customHeight="1">
      <c r="A40" s="111" t="s">
        <v>192</v>
      </c>
      <c r="B40" s="90" t="s">
        <v>227</v>
      </c>
      <c r="C40" s="98">
        <v>20736</v>
      </c>
      <c r="D40" s="98">
        <v>130080</v>
      </c>
    </row>
    <row r="41" spans="1:4" ht="33" customHeight="1">
      <c r="A41" s="111" t="s">
        <v>192</v>
      </c>
      <c r="B41" s="90" t="s">
        <v>228</v>
      </c>
      <c r="C41" s="98"/>
      <c r="D41" s="98">
        <v>94400</v>
      </c>
    </row>
    <row r="42" spans="1:4" ht="33" customHeight="1">
      <c r="A42" s="111" t="s">
        <v>192</v>
      </c>
      <c r="B42" s="90" t="s">
        <v>46</v>
      </c>
      <c r="C42" s="98">
        <v>1660</v>
      </c>
      <c r="D42" s="98">
        <v>0</v>
      </c>
    </row>
    <row r="43" spans="1:4" ht="33" customHeight="1">
      <c r="A43" s="111" t="s">
        <v>192</v>
      </c>
      <c r="B43" s="90" t="s">
        <v>229</v>
      </c>
      <c r="C43" s="98"/>
      <c r="D43" s="98">
        <v>1530</v>
      </c>
    </row>
    <row r="44" spans="1:4" ht="33" customHeight="1">
      <c r="A44" s="111" t="s">
        <v>192</v>
      </c>
      <c r="B44" s="90" t="s">
        <v>230</v>
      </c>
      <c r="C44" s="98">
        <v>3160</v>
      </c>
      <c r="D44" s="98">
        <v>0</v>
      </c>
    </row>
    <row r="45" spans="1:4" ht="33" customHeight="1">
      <c r="A45" s="111" t="s">
        <v>192</v>
      </c>
      <c r="B45" s="90" t="s">
        <v>28</v>
      </c>
      <c r="C45" s="98">
        <v>27400</v>
      </c>
      <c r="D45" s="98">
        <v>0</v>
      </c>
    </row>
    <row r="46" spans="1:4" ht="33" customHeight="1">
      <c r="A46" s="111" t="s">
        <v>192</v>
      </c>
      <c r="B46" s="90" t="s">
        <v>231</v>
      </c>
      <c r="C46" s="98"/>
      <c r="D46" s="98">
        <v>29300</v>
      </c>
    </row>
    <row r="47" spans="1:4" ht="33" customHeight="1">
      <c r="A47" s="111" t="s">
        <v>192</v>
      </c>
      <c r="B47" s="90" t="s">
        <v>232</v>
      </c>
      <c r="C47" s="98"/>
      <c r="D47" s="98">
        <v>4630</v>
      </c>
    </row>
    <row r="48" spans="1:4" ht="33" customHeight="1">
      <c r="A48" s="111" t="s">
        <v>192</v>
      </c>
      <c r="B48" s="90" t="s">
        <v>233</v>
      </c>
      <c r="C48" s="98"/>
      <c r="D48" s="98">
        <v>5140</v>
      </c>
    </row>
    <row r="49" spans="1:4" ht="33" customHeight="1">
      <c r="A49" s="111" t="s">
        <v>192</v>
      </c>
      <c r="B49" s="90" t="s">
        <v>234</v>
      </c>
      <c r="C49" s="98">
        <v>3560</v>
      </c>
      <c r="D49" s="98">
        <v>26045</v>
      </c>
    </row>
    <row r="50" spans="1:4" ht="33" customHeight="1">
      <c r="A50" s="111" t="s">
        <v>192</v>
      </c>
      <c r="B50" s="90" t="s">
        <v>235</v>
      </c>
      <c r="C50" s="98">
        <v>16406</v>
      </c>
      <c r="D50" s="98">
        <v>447</v>
      </c>
    </row>
    <row r="51" ht="15">
      <c r="C51" s="95">
        <v>377682.6</v>
      </c>
    </row>
    <row r="52" ht="15">
      <c r="D52" s="95">
        <f>SUM(D6:D51)</f>
        <v>4942356.12</v>
      </c>
    </row>
    <row r="54" spans="1:4" ht="15">
      <c r="A54" s="112" t="s">
        <v>25</v>
      </c>
      <c r="D54" s="95" t="s">
        <v>236</v>
      </c>
    </row>
  </sheetData>
  <sheetProtection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2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34.57421875" style="0" customWidth="1"/>
    <col min="2" max="2" width="25.8515625" style="105" customWidth="1"/>
    <col min="3" max="3" width="14.57421875" style="106" customWidth="1"/>
    <col min="4" max="4" width="21.8515625" style="106" customWidth="1"/>
    <col min="5" max="5" width="18.8515625" style="0" customWidth="1"/>
  </cols>
  <sheetData>
    <row r="2" spans="1:4" ht="57" customHeight="1">
      <c r="A2" s="135" t="s">
        <v>171</v>
      </c>
      <c r="B2" s="117"/>
      <c r="C2" s="117"/>
      <c r="D2" s="117"/>
    </row>
    <row r="3" spans="1:4" ht="15.75">
      <c r="A3" s="136"/>
      <c r="B3" s="137"/>
      <c r="C3" s="137"/>
      <c r="D3" s="137"/>
    </row>
    <row r="4" spans="1:4" ht="47.25">
      <c r="A4" s="36" t="s">
        <v>0</v>
      </c>
      <c r="B4" s="37" t="s">
        <v>1</v>
      </c>
      <c r="C4" s="37" t="s">
        <v>2</v>
      </c>
      <c r="D4" s="97" t="s">
        <v>248</v>
      </c>
    </row>
    <row r="5" spans="1:4" ht="45.75" customHeight="1">
      <c r="A5" s="41" t="s">
        <v>93</v>
      </c>
      <c r="B5" s="99" t="s">
        <v>27</v>
      </c>
      <c r="C5" s="100">
        <v>5310</v>
      </c>
      <c r="D5" s="100">
        <v>274</v>
      </c>
    </row>
    <row r="6" spans="1:4" ht="15.75">
      <c r="A6" s="39"/>
      <c r="B6" s="99" t="s">
        <v>7</v>
      </c>
      <c r="C6" s="100">
        <v>920</v>
      </c>
      <c r="D6" s="100">
        <v>79</v>
      </c>
    </row>
    <row r="7" spans="1:4" ht="15.75">
      <c r="A7" s="39"/>
      <c r="B7" s="99" t="s">
        <v>94</v>
      </c>
      <c r="C7" s="100">
        <v>210</v>
      </c>
      <c r="D7" s="100">
        <v>34</v>
      </c>
    </row>
    <row r="8" spans="1:4" ht="15.75">
      <c r="A8" s="39"/>
      <c r="B8" s="99" t="s">
        <v>95</v>
      </c>
      <c r="C8" s="100">
        <v>1290</v>
      </c>
      <c r="D8" s="100">
        <v>493</v>
      </c>
    </row>
    <row r="9" spans="1:4" ht="15.75">
      <c r="A9" s="39"/>
      <c r="B9" s="99" t="s">
        <v>12</v>
      </c>
      <c r="C9" s="100">
        <v>22000</v>
      </c>
      <c r="D9" s="100">
        <v>2492</v>
      </c>
    </row>
    <row r="10" spans="1:4" ht="15.75">
      <c r="A10" s="39"/>
      <c r="B10" s="99" t="s">
        <v>96</v>
      </c>
      <c r="C10" s="100">
        <v>4810</v>
      </c>
      <c r="D10" s="100">
        <v>756</v>
      </c>
    </row>
    <row r="11" spans="1:4" ht="15.75">
      <c r="A11" s="39"/>
      <c r="B11" s="99" t="s">
        <v>17</v>
      </c>
      <c r="C11" s="100">
        <v>6000</v>
      </c>
      <c r="D11" s="100">
        <v>1709</v>
      </c>
    </row>
    <row r="12" spans="1:4" ht="15.75">
      <c r="A12" s="39"/>
      <c r="B12" s="99" t="s">
        <v>97</v>
      </c>
      <c r="C12" s="100">
        <v>11260.8</v>
      </c>
      <c r="D12" s="100">
        <v>385.5</v>
      </c>
    </row>
    <row r="13" spans="1:4" ht="15.75">
      <c r="A13" s="39"/>
      <c r="B13" s="99" t="s">
        <v>98</v>
      </c>
      <c r="C13" s="100">
        <v>7000</v>
      </c>
      <c r="D13" s="100">
        <v>3433</v>
      </c>
    </row>
    <row r="14" spans="1:4" ht="15.75">
      <c r="A14" s="39"/>
      <c r="B14" s="99" t="s">
        <v>99</v>
      </c>
      <c r="C14" s="100">
        <v>500</v>
      </c>
      <c r="D14" s="100">
        <v>285</v>
      </c>
    </row>
    <row r="15" spans="1:4" ht="15.75">
      <c r="A15" s="39"/>
      <c r="B15" s="99" t="s">
        <v>100</v>
      </c>
      <c r="C15" s="100">
        <v>500</v>
      </c>
      <c r="D15" s="100">
        <v>20</v>
      </c>
    </row>
    <row r="16" spans="1:4" ht="15.75">
      <c r="A16" s="6"/>
      <c r="B16" s="101" t="s">
        <v>23</v>
      </c>
      <c r="C16" s="102">
        <v>3000</v>
      </c>
      <c r="D16" s="102">
        <v>2115</v>
      </c>
    </row>
    <row r="17" spans="1:4" ht="15.75">
      <c r="A17" s="6"/>
      <c r="B17" s="101" t="s">
        <v>28</v>
      </c>
      <c r="C17" s="102">
        <v>1000</v>
      </c>
      <c r="D17" s="102">
        <v>0</v>
      </c>
    </row>
    <row r="18" spans="1:4" ht="15.75">
      <c r="A18" s="6"/>
      <c r="B18" s="101" t="s">
        <v>101</v>
      </c>
      <c r="C18" s="102">
        <v>700</v>
      </c>
      <c r="D18" s="102">
        <v>0</v>
      </c>
    </row>
    <row r="19" spans="1:4" ht="15.75">
      <c r="A19" s="6"/>
      <c r="B19" s="101" t="s">
        <v>102</v>
      </c>
      <c r="C19" s="102">
        <v>690</v>
      </c>
      <c r="D19" s="102">
        <v>91</v>
      </c>
    </row>
    <row r="20" spans="1:4" ht="15.75">
      <c r="A20" s="6"/>
      <c r="B20" s="101" t="s">
        <v>13</v>
      </c>
      <c r="C20" s="102">
        <v>4000</v>
      </c>
      <c r="D20" s="102">
        <v>0</v>
      </c>
    </row>
    <row r="21" spans="1:4" ht="15.75">
      <c r="A21" s="6"/>
      <c r="B21" s="101" t="s">
        <v>29</v>
      </c>
      <c r="C21" s="102">
        <v>450</v>
      </c>
      <c r="D21" s="102">
        <v>0</v>
      </c>
    </row>
    <row r="22" spans="1:4" ht="15.75">
      <c r="A22" s="6"/>
      <c r="B22" s="101" t="s">
        <v>103</v>
      </c>
      <c r="C22" s="102">
        <v>2000</v>
      </c>
      <c r="D22" s="102">
        <v>2000</v>
      </c>
    </row>
    <row r="24" spans="1:4" ht="15.75">
      <c r="A24" s="40" t="s">
        <v>104</v>
      </c>
      <c r="B24" s="103"/>
      <c r="C24" s="104"/>
      <c r="D24" s="104"/>
    </row>
  </sheetData>
  <sheetProtection/>
  <mergeCells count="2"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16.7109375" style="106" customWidth="1"/>
    <col min="4" max="4" width="30.57421875" style="106" customWidth="1"/>
    <col min="5" max="5" width="18.8515625" style="0" customWidth="1"/>
  </cols>
  <sheetData>
    <row r="1" spans="1:4" ht="46.5" customHeight="1">
      <c r="A1" s="117" t="s">
        <v>251</v>
      </c>
      <c r="B1" s="117"/>
      <c r="C1" s="117"/>
      <c r="D1" s="117"/>
    </row>
    <row r="2" spans="1:4" ht="15">
      <c r="A2" s="2"/>
      <c r="B2" s="2"/>
      <c r="C2" s="107"/>
      <c r="D2" s="107"/>
    </row>
    <row r="3" spans="1:4" ht="47.25">
      <c r="A3" s="36" t="s">
        <v>0</v>
      </c>
      <c r="B3" s="36" t="s">
        <v>1</v>
      </c>
      <c r="C3" s="37" t="s">
        <v>2</v>
      </c>
      <c r="D3" s="97" t="s">
        <v>248</v>
      </c>
    </row>
    <row r="4" spans="1:4" ht="31.5">
      <c r="A4" s="38" t="s">
        <v>77</v>
      </c>
      <c r="B4" s="38" t="s">
        <v>78</v>
      </c>
      <c r="C4" s="108">
        <v>6000</v>
      </c>
      <c r="D4" s="108">
        <v>4196</v>
      </c>
    </row>
    <row r="5" spans="1:4" ht="15.75">
      <c r="A5" s="36"/>
      <c r="B5" s="38" t="s">
        <v>79</v>
      </c>
      <c r="C5" s="108">
        <v>5000</v>
      </c>
      <c r="D5" s="108">
        <v>2111</v>
      </c>
    </row>
    <row r="6" spans="1:4" ht="15.75">
      <c r="A6" s="36"/>
      <c r="B6" s="38" t="s">
        <v>80</v>
      </c>
      <c r="C6" s="108">
        <v>11000</v>
      </c>
      <c r="D6" s="108">
        <v>2886</v>
      </c>
    </row>
    <row r="7" spans="1:4" ht="15.75">
      <c r="A7" s="36"/>
      <c r="B7" s="38" t="s">
        <v>81</v>
      </c>
      <c r="C7" s="108">
        <v>5580</v>
      </c>
      <c r="D7" s="108">
        <v>1011</v>
      </c>
    </row>
    <row r="8" spans="1:4" ht="15.75">
      <c r="A8" s="36"/>
      <c r="B8" s="38" t="s">
        <v>82</v>
      </c>
      <c r="C8" s="108">
        <v>4000</v>
      </c>
      <c r="D8" s="108">
        <v>1968</v>
      </c>
    </row>
    <row r="9" spans="1:4" ht="15.75">
      <c r="A9" s="36"/>
      <c r="B9" s="38" t="s">
        <v>83</v>
      </c>
      <c r="C9" s="108">
        <v>13910.4</v>
      </c>
      <c r="D9" s="108">
        <v>5464.8</v>
      </c>
    </row>
    <row r="10" spans="1:4" ht="15.75">
      <c r="A10" s="36"/>
      <c r="B10" s="38" t="s">
        <v>84</v>
      </c>
      <c r="C10" s="108">
        <v>120</v>
      </c>
      <c r="D10" s="108">
        <v>60</v>
      </c>
    </row>
    <row r="11" spans="1:4" ht="15.75">
      <c r="A11" s="36"/>
      <c r="B11" s="38" t="s">
        <v>85</v>
      </c>
      <c r="C11" s="108">
        <v>660</v>
      </c>
      <c r="D11" s="108">
        <v>160</v>
      </c>
    </row>
    <row r="12" spans="1:4" ht="15.75">
      <c r="A12" s="36"/>
      <c r="B12" s="38" t="s">
        <v>86</v>
      </c>
      <c r="C12" s="108">
        <v>3510</v>
      </c>
      <c r="D12" s="108">
        <v>709</v>
      </c>
    </row>
    <row r="13" spans="1:4" ht="15.75">
      <c r="A13" s="36"/>
      <c r="B13" s="38" t="s">
        <v>87</v>
      </c>
      <c r="C13" s="108">
        <v>940</v>
      </c>
      <c r="D13" s="108">
        <v>276</v>
      </c>
    </row>
    <row r="14" spans="1:4" ht="15.75">
      <c r="A14" s="36"/>
      <c r="B14" s="38" t="s">
        <v>88</v>
      </c>
      <c r="C14" s="108">
        <v>420</v>
      </c>
      <c r="D14" s="108"/>
    </row>
    <row r="15" spans="1:4" ht="15.75">
      <c r="A15" s="36"/>
      <c r="B15" s="38" t="s">
        <v>89</v>
      </c>
      <c r="C15" s="108">
        <v>960</v>
      </c>
      <c r="D15" s="108"/>
    </row>
    <row r="16" spans="1:4" ht="15.75">
      <c r="A16" s="36"/>
      <c r="B16" s="38" t="s">
        <v>90</v>
      </c>
      <c r="C16" s="108">
        <v>25000</v>
      </c>
      <c r="D16" s="108"/>
    </row>
    <row r="17" spans="1:4" ht="15.75">
      <c r="A17" s="36"/>
      <c r="B17" s="38" t="s">
        <v>91</v>
      </c>
      <c r="C17" s="108">
        <v>900</v>
      </c>
      <c r="D17" s="108"/>
    </row>
    <row r="20" spans="1:4" ht="15.75">
      <c r="A20" s="40" t="s">
        <v>92</v>
      </c>
      <c r="B20" s="40"/>
      <c r="C20" s="104"/>
      <c r="D20" s="104"/>
    </row>
    <row r="21" ht="15">
      <c r="B21" t="s">
        <v>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8.140625" style="0" customWidth="1"/>
    <col min="2" max="2" width="31.57421875" style="0" customWidth="1"/>
    <col min="3" max="3" width="19.00390625" style="0" customWidth="1"/>
    <col min="4" max="4" width="23.8515625" style="0" customWidth="1"/>
  </cols>
  <sheetData>
    <row r="1" spans="1:4" ht="54" customHeight="1">
      <c r="A1" s="138" t="s">
        <v>171</v>
      </c>
      <c r="B1" s="139"/>
      <c r="C1" s="139"/>
      <c r="D1" s="139"/>
    </row>
    <row r="2" spans="1:4" ht="55.5" customHeight="1">
      <c r="A2" s="36" t="s">
        <v>0</v>
      </c>
      <c r="B2" s="36" t="s">
        <v>1</v>
      </c>
      <c r="C2" s="37" t="s">
        <v>2</v>
      </c>
      <c r="D2" s="97" t="s">
        <v>248</v>
      </c>
    </row>
    <row r="3" spans="1:4" ht="15.75">
      <c r="A3" s="39" t="s">
        <v>175</v>
      </c>
      <c r="B3" s="39" t="s">
        <v>176</v>
      </c>
      <c r="C3" s="39">
        <v>1000</v>
      </c>
      <c r="D3" s="39">
        <v>690</v>
      </c>
    </row>
    <row r="4" spans="1:4" ht="15.75">
      <c r="A4" s="39" t="s">
        <v>177</v>
      </c>
      <c r="B4" s="39" t="s">
        <v>178</v>
      </c>
      <c r="C4" s="39">
        <v>1200</v>
      </c>
      <c r="D4" s="39">
        <v>0</v>
      </c>
    </row>
    <row r="5" spans="1:4" ht="15.75">
      <c r="A5" s="39"/>
      <c r="B5" s="39" t="s">
        <v>179</v>
      </c>
      <c r="C5" s="39">
        <v>0</v>
      </c>
      <c r="D5" s="39">
        <v>0</v>
      </c>
    </row>
    <row r="6" spans="1:4" ht="15.75">
      <c r="A6" s="39"/>
      <c r="B6" s="39" t="s">
        <v>180</v>
      </c>
      <c r="C6" s="39">
        <v>2000</v>
      </c>
      <c r="D6" s="39">
        <v>630</v>
      </c>
    </row>
    <row r="7" spans="1:4" ht="15.75">
      <c r="A7" s="39"/>
      <c r="B7" s="39" t="s">
        <v>181</v>
      </c>
      <c r="C7" s="39">
        <v>1930</v>
      </c>
      <c r="D7" s="39">
        <v>180</v>
      </c>
    </row>
    <row r="8" spans="1:4" ht="15.75">
      <c r="A8" s="39"/>
      <c r="B8" s="39" t="s">
        <v>182</v>
      </c>
      <c r="C8" s="39">
        <v>1400</v>
      </c>
      <c r="D8" s="39">
        <v>0</v>
      </c>
    </row>
    <row r="9" spans="1:4" ht="15.75">
      <c r="A9" s="39"/>
      <c r="B9" s="39" t="s">
        <v>97</v>
      </c>
      <c r="C9" s="39">
        <v>10979.28</v>
      </c>
      <c r="D9" s="39">
        <v>2208</v>
      </c>
    </row>
    <row r="10" spans="1:4" ht="15.75">
      <c r="A10" s="39"/>
      <c r="B10" s="39" t="s">
        <v>31</v>
      </c>
      <c r="C10" s="39">
        <v>1000</v>
      </c>
      <c r="D10" s="39">
        <v>220</v>
      </c>
    </row>
    <row r="11" spans="1:4" ht="15.75">
      <c r="A11" s="39"/>
      <c r="B11" s="39" t="s">
        <v>183</v>
      </c>
      <c r="C11" s="39">
        <v>3390</v>
      </c>
      <c r="D11" s="39">
        <v>760</v>
      </c>
    </row>
    <row r="12" spans="1:4" ht="15.75">
      <c r="A12" s="39"/>
      <c r="B12" s="39" t="s">
        <v>184</v>
      </c>
      <c r="C12" s="39">
        <v>300</v>
      </c>
      <c r="D12" s="39">
        <v>0</v>
      </c>
    </row>
    <row r="13" spans="1:4" ht="15.75">
      <c r="A13" s="39"/>
      <c r="B13" s="39" t="s">
        <v>185</v>
      </c>
      <c r="C13" s="39">
        <v>165</v>
      </c>
      <c r="D13" s="39">
        <v>0</v>
      </c>
    </row>
    <row r="14" spans="1:4" ht="15.75">
      <c r="A14" s="39"/>
      <c r="B14" s="39" t="s">
        <v>186</v>
      </c>
      <c r="C14" s="39">
        <v>685</v>
      </c>
      <c r="D14" s="39">
        <v>180</v>
      </c>
    </row>
    <row r="15" spans="1:4" ht="15.75">
      <c r="A15" s="39"/>
      <c r="B15" s="39" t="s">
        <v>187</v>
      </c>
      <c r="C15" s="39">
        <v>205</v>
      </c>
      <c r="D15" s="39">
        <v>110</v>
      </c>
    </row>
    <row r="16" spans="1:4" ht="15.75">
      <c r="A16" s="39"/>
      <c r="B16" s="39" t="s">
        <v>188</v>
      </c>
      <c r="C16" s="39">
        <v>375</v>
      </c>
      <c r="D16" s="39">
        <v>0</v>
      </c>
    </row>
    <row r="17" spans="1:4" ht="15.75">
      <c r="A17" s="39"/>
      <c r="B17" s="39" t="s">
        <v>189</v>
      </c>
      <c r="C17" s="39">
        <v>10000</v>
      </c>
      <c r="D17" s="39">
        <v>2620</v>
      </c>
    </row>
    <row r="18" spans="1:4" ht="15.75">
      <c r="A18" s="39"/>
      <c r="B18" s="39" t="s">
        <v>190</v>
      </c>
      <c r="C18" s="39">
        <v>278</v>
      </c>
      <c r="D18" s="39">
        <v>80</v>
      </c>
    </row>
    <row r="19" spans="1:4" ht="15.75">
      <c r="A19" s="39"/>
      <c r="B19" s="39" t="s">
        <v>191</v>
      </c>
      <c r="C19" s="39">
        <v>476</v>
      </c>
      <c r="D19" s="39">
        <v>0</v>
      </c>
    </row>
    <row r="20" spans="1:4" ht="15.75">
      <c r="A20" s="88"/>
      <c r="B20" s="88"/>
      <c r="C20" s="88"/>
      <c r="D20" s="88"/>
    </row>
    <row r="21" spans="1:4" ht="15.75">
      <c r="A21" s="88"/>
      <c r="B21" s="88"/>
      <c r="C21" s="88"/>
      <c r="D21" s="88"/>
    </row>
    <row r="23" spans="1:4" ht="15.75">
      <c r="A23" s="40"/>
      <c r="B23" s="40"/>
      <c r="C23" s="40"/>
      <c r="D23" s="40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D13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16.7109375" style="0" customWidth="1"/>
    <col min="4" max="4" width="30.57421875" style="0" customWidth="1"/>
    <col min="5" max="5" width="18.8515625" style="0" customWidth="1"/>
  </cols>
  <sheetData>
    <row r="3" spans="1:4" ht="50.25" customHeight="1">
      <c r="A3" s="116" t="s">
        <v>171</v>
      </c>
      <c r="B3" s="117"/>
      <c r="C3" s="117"/>
      <c r="D3" s="117"/>
    </row>
    <row r="4" spans="1:4" ht="15">
      <c r="A4" s="2"/>
      <c r="B4" s="2"/>
      <c r="C4" s="2"/>
      <c r="D4" s="2"/>
    </row>
    <row r="5" spans="1:4" ht="47.25">
      <c r="A5" s="3" t="s">
        <v>0</v>
      </c>
      <c r="B5" s="3" t="s">
        <v>1</v>
      </c>
      <c r="C5" s="4" t="s">
        <v>2</v>
      </c>
      <c r="D5" s="97" t="s">
        <v>248</v>
      </c>
    </row>
    <row r="6" spans="1:4" ht="15.75">
      <c r="A6" s="5" t="s">
        <v>70</v>
      </c>
      <c r="B6" s="5" t="s">
        <v>71</v>
      </c>
      <c r="C6" s="5">
        <v>5000</v>
      </c>
      <c r="D6" s="5">
        <v>4776</v>
      </c>
    </row>
    <row r="7" spans="1:4" ht="15.75">
      <c r="A7" s="5"/>
      <c r="B7" s="5" t="s">
        <v>72</v>
      </c>
      <c r="C7" s="5">
        <v>1000</v>
      </c>
      <c r="D7" s="5">
        <v>821</v>
      </c>
    </row>
    <row r="8" spans="1:4" ht="15.75">
      <c r="A8" s="5"/>
      <c r="B8" s="5" t="s">
        <v>73</v>
      </c>
      <c r="C8" s="35" t="s">
        <v>74</v>
      </c>
      <c r="D8" s="35" t="s">
        <v>75</v>
      </c>
    </row>
    <row r="9" spans="1:4" ht="15.75">
      <c r="A9" s="5"/>
      <c r="B9" s="5"/>
      <c r="C9" s="5"/>
      <c r="D9" s="5"/>
    </row>
    <row r="12" spans="1:4" ht="15.75">
      <c r="A12" s="7" t="s">
        <v>4</v>
      </c>
      <c r="B12" s="7"/>
      <c r="C12" s="7"/>
      <c r="D12" s="7" t="s">
        <v>76</v>
      </c>
    </row>
    <row r="13" ht="15">
      <c r="B13" t="s">
        <v>5</v>
      </c>
    </row>
  </sheetData>
  <sheetProtection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pane xSplit="19485" topLeftCell="J1" activePane="topLeft" state="split"/>
      <selection pane="topLeft" activeCell="A1" sqref="A1:D1"/>
      <selection pane="topRight" activeCell="U1" sqref="U1"/>
    </sheetView>
  </sheetViews>
  <sheetFormatPr defaultColWidth="9.140625" defaultRowHeight="15"/>
  <cols>
    <col min="1" max="1" width="41.00390625" style="52" customWidth="1"/>
    <col min="2" max="2" width="31.57421875" style="52" customWidth="1"/>
    <col min="3" max="3" width="16.7109375" style="52" customWidth="1"/>
    <col min="4" max="4" width="22.57421875" style="52" customWidth="1"/>
    <col min="5" max="5" width="18.8515625" style="52" customWidth="1"/>
    <col min="6" max="16384" width="9.140625" style="52" customWidth="1"/>
  </cols>
  <sheetData>
    <row r="1" spans="1:4" ht="44.25" customHeight="1">
      <c r="A1" s="140" t="s">
        <v>171</v>
      </c>
      <c r="B1" s="141"/>
      <c r="C1" s="141"/>
      <c r="D1" s="141"/>
    </row>
    <row r="4" spans="1:4" ht="35.25" customHeight="1">
      <c r="A4" s="90" t="s">
        <v>0</v>
      </c>
      <c r="B4" s="90" t="s">
        <v>1</v>
      </c>
      <c r="C4" s="4" t="s">
        <v>2</v>
      </c>
      <c r="D4" s="97" t="s">
        <v>248</v>
      </c>
    </row>
    <row r="5" spans="1:4" ht="35.25" customHeight="1">
      <c r="A5" s="90" t="s">
        <v>65</v>
      </c>
      <c r="B5" s="92" t="s">
        <v>66</v>
      </c>
      <c r="C5" s="92">
        <v>30000</v>
      </c>
      <c r="D5" s="92">
        <v>10815</v>
      </c>
    </row>
    <row r="6" spans="1:4" ht="15">
      <c r="A6" s="92"/>
      <c r="B6" s="92" t="s">
        <v>67</v>
      </c>
      <c r="C6" s="92"/>
      <c r="D6" s="92">
        <v>0</v>
      </c>
    </row>
    <row r="7" spans="1:4" ht="15">
      <c r="A7" s="92"/>
      <c r="B7" s="92" t="s">
        <v>9</v>
      </c>
      <c r="C7" s="92">
        <v>1000</v>
      </c>
      <c r="D7" s="92">
        <v>1000</v>
      </c>
    </row>
    <row r="8" spans="1:4" ht="15">
      <c r="A8" s="92"/>
      <c r="B8" s="92" t="s">
        <v>68</v>
      </c>
      <c r="C8" s="92">
        <v>0</v>
      </c>
      <c r="D8" s="92">
        <v>0</v>
      </c>
    </row>
    <row r="9" spans="1:4" ht="15">
      <c r="A9" s="92"/>
      <c r="B9" s="92" t="s">
        <v>18</v>
      </c>
      <c r="C9" s="92">
        <v>5500</v>
      </c>
      <c r="D9" s="92">
        <v>1698</v>
      </c>
    </row>
    <row r="12" ht="15">
      <c r="A12" s="52" t="s">
        <v>69</v>
      </c>
    </row>
    <row r="13" ht="15">
      <c r="B13" s="52" t="s">
        <v>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6.140625" style="13" customWidth="1"/>
    <col min="2" max="2" width="26.57421875" style="13" customWidth="1"/>
    <col min="3" max="3" width="16.7109375" style="14" customWidth="1"/>
    <col min="4" max="4" width="23.00390625" style="13" customWidth="1"/>
    <col min="5" max="5" width="18.8515625" style="13" customWidth="1"/>
    <col min="6" max="16384" width="9.140625" style="13" customWidth="1"/>
  </cols>
  <sheetData>
    <row r="1" spans="1:4" ht="68.25" customHeight="1">
      <c r="A1" s="142" t="s">
        <v>171</v>
      </c>
      <c r="B1" s="139"/>
      <c r="C1" s="139"/>
      <c r="D1" s="139"/>
    </row>
    <row r="2" spans="1:6" ht="47.25">
      <c r="A2" s="19" t="s">
        <v>0</v>
      </c>
      <c r="B2" s="19" t="s">
        <v>1</v>
      </c>
      <c r="C2" s="4" t="s">
        <v>2</v>
      </c>
      <c r="D2" s="97" t="s">
        <v>248</v>
      </c>
      <c r="E2" s="17"/>
      <c r="F2" s="17"/>
    </row>
    <row r="3" spans="1:6" ht="47.25">
      <c r="A3" s="20" t="s">
        <v>52</v>
      </c>
      <c r="B3" s="21" t="s">
        <v>53</v>
      </c>
      <c r="C3" s="23">
        <f>30+30</f>
        <v>60</v>
      </c>
      <c r="D3" s="22">
        <v>0</v>
      </c>
      <c r="E3" s="17"/>
      <c r="F3" s="17"/>
    </row>
    <row r="4" spans="1:6" ht="15.75">
      <c r="A4" s="24"/>
      <c r="B4" s="21" t="s">
        <v>6</v>
      </c>
      <c r="C4" s="23">
        <v>380</v>
      </c>
      <c r="D4" s="22">
        <v>15</v>
      </c>
      <c r="E4" s="17"/>
      <c r="F4" s="17"/>
    </row>
    <row r="5" spans="1:6" ht="15.75">
      <c r="A5" s="24"/>
      <c r="B5" s="21" t="s">
        <v>54</v>
      </c>
      <c r="C5" s="23">
        <v>10</v>
      </c>
      <c r="D5" s="22">
        <v>1</v>
      </c>
      <c r="E5" s="17"/>
      <c r="F5" s="17"/>
    </row>
    <row r="6" spans="1:6" ht="15.75">
      <c r="A6" s="24"/>
      <c r="B6" s="21" t="s">
        <v>55</v>
      </c>
      <c r="C6" s="23">
        <v>0</v>
      </c>
      <c r="D6" s="22">
        <v>1000</v>
      </c>
      <c r="E6" s="17"/>
      <c r="F6" s="17"/>
    </row>
    <row r="7" spans="1:6" ht="15.75">
      <c r="A7" s="24"/>
      <c r="B7" s="21" t="s">
        <v>24</v>
      </c>
      <c r="C7" s="23">
        <v>0</v>
      </c>
      <c r="D7" s="25">
        <v>0</v>
      </c>
      <c r="E7" s="17"/>
      <c r="F7" s="17"/>
    </row>
    <row r="8" spans="1:6" ht="15.75">
      <c r="A8" s="24"/>
      <c r="B8" s="21" t="s">
        <v>56</v>
      </c>
      <c r="C8" s="23">
        <f>15+15+40+70+60+60+60+60</f>
        <v>380</v>
      </c>
      <c r="D8" s="22">
        <v>38</v>
      </c>
      <c r="E8" s="17"/>
      <c r="F8" s="17"/>
    </row>
    <row r="9" spans="1:6" ht="15.75">
      <c r="A9" s="24"/>
      <c r="B9" s="21" t="s">
        <v>57</v>
      </c>
      <c r="C9" s="23">
        <f>1</f>
        <v>1</v>
      </c>
      <c r="D9" s="22">
        <v>0</v>
      </c>
      <c r="E9" s="17"/>
      <c r="F9" s="17"/>
    </row>
    <row r="10" spans="1:6" ht="15.75">
      <c r="A10" s="24"/>
      <c r="B10" s="21" t="s">
        <v>58</v>
      </c>
      <c r="C10" s="23">
        <f>30+90+100+75</f>
        <v>295</v>
      </c>
      <c r="D10" s="22">
        <v>0</v>
      </c>
      <c r="E10" s="17"/>
      <c r="F10" s="17"/>
    </row>
    <row r="11" spans="1:6" ht="15.75">
      <c r="A11" s="24"/>
      <c r="B11" s="21" t="s">
        <v>17</v>
      </c>
      <c r="C11" s="23">
        <v>6000</v>
      </c>
      <c r="D11" s="22">
        <v>0</v>
      </c>
      <c r="E11" s="17"/>
      <c r="F11" s="17"/>
    </row>
    <row r="12" spans="1:6" ht="15.75">
      <c r="A12" s="24"/>
      <c r="B12" s="21" t="s">
        <v>16</v>
      </c>
      <c r="C12" s="23">
        <f>270+270+270+270+130</f>
        <v>1210</v>
      </c>
      <c r="D12" s="22">
        <v>200</v>
      </c>
      <c r="E12" s="17"/>
      <c r="F12" s="17"/>
    </row>
    <row r="13" spans="1:6" ht="15.75">
      <c r="A13" s="24"/>
      <c r="B13" s="21" t="s">
        <v>9</v>
      </c>
      <c r="C13" s="23">
        <v>6000</v>
      </c>
      <c r="D13" s="22">
        <v>3200</v>
      </c>
      <c r="E13" s="17"/>
      <c r="F13" s="17"/>
    </row>
    <row r="14" spans="1:6" ht="15.75">
      <c r="A14" s="24"/>
      <c r="B14" s="21" t="s">
        <v>59</v>
      </c>
      <c r="C14" s="23">
        <v>0</v>
      </c>
      <c r="D14" s="22">
        <v>0</v>
      </c>
      <c r="E14" s="17"/>
      <c r="F14" s="17"/>
    </row>
    <row r="15" spans="1:6" ht="15.75">
      <c r="A15" s="24"/>
      <c r="B15" s="21" t="s">
        <v>18</v>
      </c>
      <c r="C15" s="23">
        <f>3000</f>
        <v>3000</v>
      </c>
      <c r="D15" s="22">
        <v>1900</v>
      </c>
      <c r="E15" s="17"/>
      <c r="F15" s="17"/>
    </row>
    <row r="16" spans="1:6" ht="15.75">
      <c r="A16" s="24"/>
      <c r="B16" s="21" t="s">
        <v>60</v>
      </c>
      <c r="C16" s="23">
        <f>1573.2+55.2+750.72+574.08+331.2</f>
        <v>3284.3999999999996</v>
      </c>
      <c r="D16" s="22">
        <v>739.7</v>
      </c>
      <c r="E16" s="17"/>
      <c r="F16" s="17"/>
    </row>
    <row r="17" spans="1:6" ht="15.75">
      <c r="A17" s="24"/>
      <c r="B17" s="21" t="s">
        <v>11</v>
      </c>
      <c r="C17" s="23">
        <f>410+450+490+470+470+220+60</f>
        <v>2570</v>
      </c>
      <c r="D17" s="22">
        <v>520</v>
      </c>
      <c r="E17" s="17"/>
      <c r="F17" s="17"/>
    </row>
    <row r="18" spans="1:6" ht="15.75">
      <c r="A18" s="24"/>
      <c r="B18" s="21" t="s">
        <v>45</v>
      </c>
      <c r="C18" s="23">
        <f>80+120+440+440+480</f>
        <v>1560</v>
      </c>
      <c r="D18" s="22">
        <v>0</v>
      </c>
      <c r="E18" s="17"/>
      <c r="F18" s="17"/>
    </row>
    <row r="19" spans="1:6" ht="15.75">
      <c r="A19" s="24"/>
      <c r="B19" s="21" t="s">
        <v>61</v>
      </c>
      <c r="C19" s="23">
        <f>3000</f>
        <v>3000</v>
      </c>
      <c r="D19" s="22"/>
      <c r="E19" s="17"/>
      <c r="F19" s="17"/>
    </row>
    <row r="20" spans="1:6" ht="15.75">
      <c r="A20" s="26"/>
      <c r="B20" s="21" t="s">
        <v>62</v>
      </c>
      <c r="C20" s="23">
        <f>480+440+320+60</f>
        <v>1300</v>
      </c>
      <c r="D20" s="22">
        <v>480</v>
      </c>
      <c r="E20" s="17"/>
      <c r="F20" s="17"/>
    </row>
    <row r="21" spans="1:6" ht="15.75">
      <c r="A21" s="27"/>
      <c r="B21" s="28"/>
      <c r="C21" s="29"/>
      <c r="D21" s="18"/>
      <c r="E21" s="17"/>
      <c r="F21" s="17"/>
    </row>
    <row r="22" spans="1:6" ht="15.75">
      <c r="A22" s="30" t="s">
        <v>63</v>
      </c>
      <c r="B22" s="31"/>
      <c r="C22" s="17"/>
      <c r="D22" s="17"/>
      <c r="E22" s="17"/>
      <c r="F22" s="17"/>
    </row>
    <row r="23" spans="1:6" ht="15.75">
      <c r="A23" s="30"/>
      <c r="B23" s="31"/>
      <c r="C23" s="17"/>
      <c r="D23" s="17"/>
      <c r="E23" s="17"/>
      <c r="F23" s="17"/>
    </row>
    <row r="24" spans="1:6" ht="15.75">
      <c r="A24" s="32" t="s">
        <v>64</v>
      </c>
      <c r="B24" s="33"/>
      <c r="C24" s="17"/>
      <c r="D24" s="17"/>
      <c r="E24" s="17"/>
      <c r="F24" s="17"/>
    </row>
    <row r="25" spans="1:6" ht="15.75">
      <c r="A25" s="17"/>
      <c r="B25" s="17"/>
      <c r="C25" s="17"/>
      <c r="D25" s="17"/>
      <c r="E25" s="17"/>
      <c r="F25" s="17"/>
    </row>
    <row r="26" spans="1:6" ht="15.75">
      <c r="A26" s="17"/>
      <c r="B26" s="31"/>
      <c r="C26" s="17"/>
      <c r="D26" s="17"/>
      <c r="E26" s="17"/>
      <c r="F26" s="17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16.7109375" style="0" customWidth="1"/>
    <col min="4" max="4" width="30.57421875" style="0" customWidth="1"/>
    <col min="5" max="5" width="18.8515625" style="0" customWidth="1"/>
  </cols>
  <sheetData>
    <row r="1" spans="1:4" ht="58.5" customHeight="1">
      <c r="A1" s="116" t="s">
        <v>35</v>
      </c>
      <c r="B1" s="117"/>
      <c r="C1" s="117"/>
      <c r="D1" s="117"/>
    </row>
    <row r="2" spans="1:4" ht="15">
      <c r="A2" s="2"/>
      <c r="B2" s="2"/>
      <c r="C2" s="2"/>
      <c r="D2" s="2"/>
    </row>
    <row r="3" spans="1:4" ht="47.25">
      <c r="A3" s="3" t="s">
        <v>0</v>
      </c>
      <c r="B3" s="3" t="s">
        <v>1</v>
      </c>
      <c r="C3" s="4" t="s">
        <v>2</v>
      </c>
      <c r="D3" s="97" t="s">
        <v>248</v>
      </c>
    </row>
    <row r="4" spans="1:4" ht="31.5">
      <c r="A4" s="15" t="s">
        <v>168</v>
      </c>
      <c r="B4" s="5" t="s">
        <v>37</v>
      </c>
      <c r="C4" s="5"/>
      <c r="D4" s="5">
        <v>2000</v>
      </c>
    </row>
    <row r="5" spans="1:4" ht="15.75">
      <c r="A5" s="15"/>
      <c r="B5" s="5" t="s">
        <v>169</v>
      </c>
      <c r="C5" s="5"/>
      <c r="D5" s="5">
        <v>36</v>
      </c>
    </row>
    <row r="6" spans="1:4" ht="15.75">
      <c r="A6" s="5"/>
      <c r="B6" s="5" t="s">
        <v>17</v>
      </c>
      <c r="C6" s="5">
        <v>1000</v>
      </c>
      <c r="D6" s="5">
        <v>701</v>
      </c>
    </row>
    <row r="7" spans="1:4" ht="15.75">
      <c r="A7" s="5"/>
      <c r="B7" s="5" t="s">
        <v>18</v>
      </c>
      <c r="C7" s="5">
        <v>2000</v>
      </c>
      <c r="D7" s="5">
        <v>781</v>
      </c>
    </row>
    <row r="8" spans="1:4" ht="15.75">
      <c r="A8" s="5"/>
      <c r="B8" s="5" t="s">
        <v>28</v>
      </c>
      <c r="C8" s="5">
        <v>500</v>
      </c>
      <c r="D8" s="5"/>
    </row>
    <row r="9" spans="1:4" ht="15.75">
      <c r="A9" s="5"/>
      <c r="B9" s="5" t="s">
        <v>9</v>
      </c>
      <c r="C9" s="5">
        <v>1000</v>
      </c>
      <c r="D9" s="5">
        <v>1000</v>
      </c>
    </row>
    <row r="10" spans="1:4" ht="15.75">
      <c r="A10" s="5"/>
      <c r="B10" s="5" t="s">
        <v>6</v>
      </c>
      <c r="C10" s="5">
        <v>25</v>
      </c>
      <c r="D10" s="5">
        <v>1</v>
      </c>
    </row>
    <row r="11" spans="1:4" ht="15.75">
      <c r="A11" s="5"/>
      <c r="B11" s="5" t="s">
        <v>14</v>
      </c>
      <c r="C11" s="5">
        <v>1020</v>
      </c>
      <c r="D11" s="5">
        <v>267</v>
      </c>
    </row>
    <row r="12" spans="1:4" ht="15.75">
      <c r="A12" s="5"/>
      <c r="B12" s="5" t="s">
        <v>27</v>
      </c>
      <c r="C12" s="5">
        <v>1720</v>
      </c>
      <c r="D12" s="5">
        <v>262</v>
      </c>
    </row>
    <row r="13" spans="1:4" ht="15.75">
      <c r="A13" s="5"/>
      <c r="B13" s="5" t="s">
        <v>13</v>
      </c>
      <c r="C13" s="5">
        <v>720</v>
      </c>
      <c r="D13" s="5"/>
    </row>
    <row r="14" spans="1:4" ht="15.75">
      <c r="A14" s="5"/>
      <c r="B14" s="5" t="s">
        <v>16</v>
      </c>
      <c r="C14" s="5">
        <v>1510</v>
      </c>
      <c r="D14" s="5">
        <v>371</v>
      </c>
    </row>
    <row r="15" spans="1:4" ht="15.75">
      <c r="A15" s="5"/>
      <c r="B15" s="5" t="s">
        <v>29</v>
      </c>
      <c r="C15" s="5"/>
      <c r="D15" s="5"/>
    </row>
    <row r="16" spans="1:4" ht="15.75">
      <c r="A16" s="5"/>
      <c r="B16" s="5" t="s">
        <v>7</v>
      </c>
      <c r="C16" s="5">
        <v>105</v>
      </c>
      <c r="D16" s="5">
        <v>1</v>
      </c>
    </row>
    <row r="17" spans="1:4" ht="15.75">
      <c r="A17" s="5"/>
      <c r="B17" s="5" t="s">
        <v>10</v>
      </c>
      <c r="C17" s="5">
        <v>2980.8</v>
      </c>
      <c r="D17" s="5">
        <v>651.36</v>
      </c>
    </row>
    <row r="18" spans="1:4" ht="15.75">
      <c r="A18" s="5"/>
      <c r="B18" s="5" t="s">
        <v>38</v>
      </c>
      <c r="C18" s="5"/>
      <c r="D18" s="5">
        <v>21</v>
      </c>
    </row>
    <row r="19" spans="1:4" ht="15.75">
      <c r="A19" s="5"/>
      <c r="B19" s="5"/>
      <c r="C19" s="5"/>
      <c r="D19" s="5"/>
    </row>
    <row r="20" spans="1:4" ht="15.75">
      <c r="A20" s="5"/>
      <c r="B20" s="5"/>
      <c r="C20" s="5"/>
      <c r="D20" s="5"/>
    </row>
    <row r="21" spans="1:4" ht="15.75">
      <c r="A21" s="7" t="s">
        <v>4</v>
      </c>
      <c r="B21" s="7"/>
      <c r="C21" s="7" t="s">
        <v>170</v>
      </c>
      <c r="D21" s="7"/>
    </row>
    <row r="22" ht="15">
      <c r="B22" t="s">
        <v>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3" sqref="C3:D3"/>
    </sheetView>
  </sheetViews>
  <sheetFormatPr defaultColWidth="9.140625" defaultRowHeight="15"/>
  <cols>
    <col min="1" max="1" width="41.00390625" style="52" customWidth="1"/>
    <col min="2" max="2" width="31.57421875" style="52" customWidth="1"/>
    <col min="3" max="3" width="16.7109375" style="52" customWidth="1"/>
    <col min="4" max="4" width="30.57421875" style="52" customWidth="1"/>
    <col min="5" max="5" width="18.8515625" style="52" customWidth="1"/>
    <col min="6" max="16384" width="9.140625" style="52" customWidth="1"/>
  </cols>
  <sheetData>
    <row r="1" spans="1:5" ht="43.5" customHeight="1">
      <c r="A1" s="116" t="s">
        <v>35</v>
      </c>
      <c r="B1" s="128"/>
      <c r="C1" s="128"/>
      <c r="D1" s="128"/>
      <c r="E1" s="1"/>
    </row>
    <row r="2" spans="1:4" ht="11.25" customHeight="1">
      <c r="A2" s="59"/>
      <c r="B2" s="59"/>
      <c r="C2" s="59"/>
      <c r="D2" s="59"/>
    </row>
    <row r="3" spans="1:4" ht="48.75" customHeight="1">
      <c r="A3" s="3" t="s">
        <v>0</v>
      </c>
      <c r="B3" s="3" t="s">
        <v>1</v>
      </c>
      <c r="C3" s="4" t="s">
        <v>2</v>
      </c>
      <c r="D3" s="97" t="s">
        <v>248</v>
      </c>
    </row>
    <row r="4" spans="1:4" ht="33" customHeight="1">
      <c r="A4" s="15" t="s">
        <v>36</v>
      </c>
      <c r="B4" s="5" t="s">
        <v>37</v>
      </c>
      <c r="C4" s="5">
        <v>11000</v>
      </c>
      <c r="D4" s="5">
        <v>4213</v>
      </c>
    </row>
    <row r="5" spans="1:4" ht="20.25" customHeight="1">
      <c r="A5" s="5"/>
      <c r="B5" s="5" t="s">
        <v>17</v>
      </c>
      <c r="C5" s="5">
        <v>7200</v>
      </c>
      <c r="D5" s="5">
        <v>914</v>
      </c>
    </row>
    <row r="6" spans="1:4" ht="20.25" customHeight="1">
      <c r="A6" s="5"/>
      <c r="B6" s="5" t="s">
        <v>18</v>
      </c>
      <c r="C6" s="5">
        <v>19000</v>
      </c>
      <c r="D6" s="5">
        <v>5117</v>
      </c>
    </row>
    <row r="7" spans="1:4" ht="20.25" customHeight="1">
      <c r="A7" s="5"/>
      <c r="B7" s="5" t="s">
        <v>28</v>
      </c>
      <c r="C7" s="5">
        <v>1280</v>
      </c>
      <c r="D7" s="5"/>
    </row>
    <row r="8" spans="1:4" ht="20.25" customHeight="1">
      <c r="A8" s="5"/>
      <c r="B8" s="5" t="s">
        <v>9</v>
      </c>
      <c r="C8" s="5">
        <v>8000</v>
      </c>
      <c r="D8" s="5">
        <v>6757</v>
      </c>
    </row>
    <row r="9" spans="1:4" ht="20.25" customHeight="1">
      <c r="A9" s="5"/>
      <c r="B9" s="5" t="s">
        <v>6</v>
      </c>
      <c r="C9" s="5">
        <v>150</v>
      </c>
      <c r="D9" s="5">
        <v>43</v>
      </c>
    </row>
    <row r="10" spans="1:4" ht="20.25" customHeight="1">
      <c r="A10" s="5"/>
      <c r="B10" s="5" t="s">
        <v>14</v>
      </c>
      <c r="C10" s="5">
        <v>580</v>
      </c>
      <c r="D10" s="5">
        <v>413</v>
      </c>
    </row>
    <row r="11" spans="1:4" ht="20.25" customHeight="1">
      <c r="A11" s="5"/>
      <c r="B11" s="5" t="s">
        <v>27</v>
      </c>
      <c r="C11" s="5">
        <v>1720</v>
      </c>
      <c r="D11" s="5">
        <v>302</v>
      </c>
    </row>
    <row r="12" spans="1:4" ht="20.25" customHeight="1">
      <c r="A12" s="5"/>
      <c r="B12" s="5" t="s">
        <v>13</v>
      </c>
      <c r="C12" s="5">
        <v>1240</v>
      </c>
      <c r="D12" s="5"/>
    </row>
    <row r="13" spans="1:4" ht="20.25" customHeight="1">
      <c r="A13" s="5"/>
      <c r="B13" s="5" t="s">
        <v>16</v>
      </c>
      <c r="C13" s="5">
        <v>6000</v>
      </c>
      <c r="D13" s="5">
        <v>1112</v>
      </c>
    </row>
    <row r="14" spans="1:4" ht="20.25" customHeight="1">
      <c r="A14" s="5"/>
      <c r="B14" s="5" t="s">
        <v>29</v>
      </c>
      <c r="C14" s="5">
        <v>120</v>
      </c>
      <c r="D14" s="5"/>
    </row>
    <row r="15" spans="1:4" ht="20.25" customHeight="1">
      <c r="A15" s="5"/>
      <c r="B15" s="5" t="s">
        <v>7</v>
      </c>
      <c r="C15" s="5">
        <v>245</v>
      </c>
      <c r="D15" s="5">
        <v>26</v>
      </c>
    </row>
    <row r="16" spans="1:4" ht="20.25" customHeight="1">
      <c r="A16" s="5"/>
      <c r="B16" s="5" t="s">
        <v>10</v>
      </c>
      <c r="C16" s="5">
        <v>2684</v>
      </c>
      <c r="D16" s="5">
        <v>364.32</v>
      </c>
    </row>
    <row r="17" spans="1:4" ht="20.25" customHeight="1">
      <c r="A17" s="5"/>
      <c r="B17" s="5" t="s">
        <v>38</v>
      </c>
      <c r="C17" s="5">
        <v>10</v>
      </c>
      <c r="D17" s="5"/>
    </row>
    <row r="18" spans="1:4" ht="18.75" customHeight="1">
      <c r="A18" s="5"/>
      <c r="B18" s="5" t="s">
        <v>19</v>
      </c>
      <c r="C18" s="5">
        <v>60</v>
      </c>
      <c r="D18" s="5"/>
    </row>
    <row r="19" spans="1:4" ht="15.75">
      <c r="A19" s="5"/>
      <c r="B19" s="5" t="s">
        <v>39</v>
      </c>
      <c r="C19" s="5">
        <v>300</v>
      </c>
      <c r="D19" s="5"/>
    </row>
    <row r="20" spans="1:4" ht="15.75">
      <c r="A20" s="7" t="s">
        <v>4</v>
      </c>
      <c r="B20" s="7"/>
      <c r="C20" s="7" t="s">
        <v>40</v>
      </c>
      <c r="D20" s="7"/>
    </row>
    <row r="21" ht="15">
      <c r="B21" s="52" t="s">
        <v>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16.7109375" style="0" customWidth="1"/>
    <col min="4" max="4" width="30.57421875" style="0" customWidth="1"/>
    <col min="5" max="5" width="18.8515625" style="0" customWidth="1"/>
  </cols>
  <sheetData>
    <row r="1" spans="1:5" ht="35.25" customHeight="1">
      <c r="A1" s="116" t="s">
        <v>171</v>
      </c>
      <c r="B1" s="117"/>
      <c r="C1" s="117"/>
      <c r="D1" s="117"/>
      <c r="E1" s="1"/>
    </row>
    <row r="2" spans="1:4" ht="30" customHeight="1">
      <c r="A2" s="139"/>
      <c r="B2" s="139"/>
      <c r="C2" s="139"/>
      <c r="D2" s="139"/>
    </row>
    <row r="3" spans="1:4" ht="48.75" customHeight="1">
      <c r="A3" s="3" t="s">
        <v>0</v>
      </c>
      <c r="B3" s="3" t="s">
        <v>1</v>
      </c>
      <c r="C3" s="4" t="s">
        <v>2</v>
      </c>
      <c r="D3" s="97" t="s">
        <v>248</v>
      </c>
    </row>
    <row r="4" spans="1:4" ht="19.5" customHeight="1">
      <c r="A4" s="5" t="s">
        <v>3</v>
      </c>
      <c r="B4" s="5" t="s">
        <v>172</v>
      </c>
      <c r="C4" s="5">
        <f>2000</f>
        <v>2000</v>
      </c>
      <c r="D4" s="5">
        <v>540</v>
      </c>
    </row>
    <row r="5" spans="1:4" ht="20.25" customHeight="1">
      <c r="A5" s="5" t="s">
        <v>3</v>
      </c>
      <c r="B5" s="5" t="s">
        <v>17</v>
      </c>
      <c r="C5" s="5">
        <v>1000</v>
      </c>
      <c r="D5" s="5">
        <v>600</v>
      </c>
    </row>
    <row r="6" spans="1:4" ht="19.5" customHeight="1">
      <c r="A6" s="5" t="s">
        <v>3</v>
      </c>
      <c r="B6" s="5" t="s">
        <v>9</v>
      </c>
      <c r="C6" s="5">
        <v>3000</v>
      </c>
      <c r="D6" s="5">
        <v>2700</v>
      </c>
    </row>
    <row r="7" spans="1:4" ht="18.75" customHeight="1">
      <c r="A7" s="5" t="s">
        <v>3</v>
      </c>
      <c r="B7" s="5" t="s">
        <v>11</v>
      </c>
      <c r="C7" s="5">
        <f>360+90</f>
        <v>450</v>
      </c>
      <c r="D7" s="5">
        <v>70</v>
      </c>
    </row>
    <row r="8" spans="1:4" ht="18.75" customHeight="1">
      <c r="A8" s="5" t="s">
        <v>3</v>
      </c>
      <c r="B8" s="5" t="s">
        <v>106</v>
      </c>
      <c r="C8" s="5">
        <v>2000</v>
      </c>
      <c r="D8" s="5">
        <v>1650</v>
      </c>
    </row>
    <row r="9" spans="1:4" ht="18.75" customHeight="1">
      <c r="A9" s="5" t="s">
        <v>3</v>
      </c>
      <c r="B9" s="5" t="s">
        <v>173</v>
      </c>
      <c r="C9" s="5">
        <v>600</v>
      </c>
      <c r="D9" s="5">
        <v>0</v>
      </c>
    </row>
    <row r="10" spans="1:4" ht="15.75">
      <c r="A10" s="5" t="s">
        <v>3</v>
      </c>
      <c r="B10" s="87" t="s">
        <v>16</v>
      </c>
      <c r="C10" s="87">
        <f>180+270</f>
        <v>450</v>
      </c>
      <c r="D10" s="87">
        <v>190</v>
      </c>
    </row>
    <row r="11" spans="1:4" ht="15.75">
      <c r="A11" s="5" t="s">
        <v>3</v>
      </c>
      <c r="B11" s="87" t="s">
        <v>174</v>
      </c>
      <c r="C11" s="87">
        <f>331.2+331.2</f>
        <v>662.4</v>
      </c>
      <c r="D11" s="87">
        <v>220.8</v>
      </c>
    </row>
    <row r="12" spans="1:4" ht="15.75">
      <c r="A12" s="5" t="s">
        <v>3</v>
      </c>
      <c r="B12" s="87" t="s">
        <v>7</v>
      </c>
      <c r="C12" s="87">
        <v>30</v>
      </c>
      <c r="D12" s="87">
        <v>10</v>
      </c>
    </row>
    <row r="13" spans="1:4" ht="15.75">
      <c r="A13" s="9"/>
      <c r="B13" s="10"/>
      <c r="C13" s="2"/>
      <c r="D13" s="2"/>
    </row>
    <row r="14" spans="1:4" ht="15.75">
      <c r="A14" s="11" t="s">
        <v>15</v>
      </c>
      <c r="B14" s="12"/>
      <c r="C14" s="7"/>
      <c r="D14" s="7"/>
    </row>
    <row r="15" ht="15">
      <c r="B15" s="8" t="s">
        <v>5</v>
      </c>
    </row>
  </sheetData>
  <sheetProtection/>
  <mergeCells count="1">
    <mergeCell ref="A1:D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3" sqref="C3:D3"/>
    </sheetView>
  </sheetViews>
  <sheetFormatPr defaultColWidth="9.140625" defaultRowHeight="15"/>
  <cols>
    <col min="1" max="1" width="29.57421875" style="52" customWidth="1"/>
    <col min="2" max="2" width="33.00390625" style="52" customWidth="1"/>
    <col min="3" max="3" width="14.57421875" style="95" customWidth="1"/>
    <col min="4" max="4" width="23.28125" style="93" customWidth="1"/>
    <col min="5" max="253" width="9.140625" style="52" customWidth="1"/>
    <col min="254" max="254" width="31.7109375" style="52" customWidth="1"/>
    <col min="255" max="255" width="33.00390625" style="52" customWidth="1"/>
    <col min="256" max="16384" width="17.421875" style="52" customWidth="1"/>
  </cols>
  <sheetData>
    <row r="1" spans="1:4" ht="15">
      <c r="A1" s="114" t="s">
        <v>249</v>
      </c>
      <c r="B1" s="114"/>
      <c r="C1" s="114"/>
      <c r="D1" s="114"/>
    </row>
    <row r="2" spans="1:4" ht="37.5" customHeight="1">
      <c r="A2" s="143"/>
      <c r="B2" s="143"/>
      <c r="C2" s="143"/>
      <c r="D2" s="143"/>
    </row>
    <row r="3" spans="1:4" ht="42.75" customHeight="1">
      <c r="A3" s="91" t="s">
        <v>20</v>
      </c>
      <c r="B3" s="91" t="s">
        <v>21</v>
      </c>
      <c r="C3" s="97" t="s">
        <v>2</v>
      </c>
      <c r="D3" s="97" t="s">
        <v>248</v>
      </c>
    </row>
    <row r="4" spans="1:4" ht="28.5">
      <c r="A4" s="90" t="s">
        <v>250</v>
      </c>
      <c r="B4" s="92" t="s">
        <v>24</v>
      </c>
      <c r="C4" s="98">
        <v>1000</v>
      </c>
      <c r="D4" s="94">
        <v>1000</v>
      </c>
    </row>
    <row r="5" spans="1:4" ht="15">
      <c r="A5" s="92"/>
      <c r="B5" s="92" t="s">
        <v>23</v>
      </c>
      <c r="C5" s="98"/>
      <c r="D5" s="94">
        <v>520</v>
      </c>
    </row>
    <row r="6" spans="1:4" ht="15">
      <c r="A6" s="92"/>
      <c r="B6" s="92" t="s">
        <v>17</v>
      </c>
      <c r="C6" s="98">
        <v>1000</v>
      </c>
      <c r="D6" s="94"/>
    </row>
    <row r="7" spans="1:4" ht="15">
      <c r="A7" s="92"/>
      <c r="B7" s="92" t="s">
        <v>30</v>
      </c>
      <c r="C7" s="98">
        <v>300</v>
      </c>
      <c r="D7" s="94"/>
    </row>
    <row r="8" spans="1:4" ht="15">
      <c r="A8" s="92"/>
      <c r="B8" s="92" t="s">
        <v>31</v>
      </c>
      <c r="C8" s="98">
        <v>3000</v>
      </c>
      <c r="D8" s="94">
        <v>1637</v>
      </c>
    </row>
    <row r="9" spans="1:4" ht="15">
      <c r="A9" s="92"/>
      <c r="B9" s="92" t="s">
        <v>12</v>
      </c>
      <c r="C9" s="98">
        <v>1000</v>
      </c>
      <c r="D9" s="94">
        <v>3784</v>
      </c>
    </row>
    <row r="10" spans="1:4" ht="15">
      <c r="A10" s="92"/>
      <c r="B10" s="92" t="s">
        <v>11</v>
      </c>
      <c r="C10" s="98">
        <v>990</v>
      </c>
      <c r="D10" s="94">
        <v>254</v>
      </c>
    </row>
    <row r="11" spans="1:4" ht="15">
      <c r="A11" s="92"/>
      <c r="B11" s="92" t="s">
        <v>13</v>
      </c>
      <c r="C11" s="98">
        <v>600</v>
      </c>
      <c r="D11" s="94"/>
    </row>
    <row r="12" spans="1:4" ht="15">
      <c r="A12" s="92"/>
      <c r="B12" s="92" t="s">
        <v>14</v>
      </c>
      <c r="C12" s="98">
        <v>430</v>
      </c>
      <c r="D12" s="94">
        <v>293</v>
      </c>
    </row>
    <row r="13" spans="1:4" ht="15">
      <c r="A13" s="92"/>
      <c r="B13" s="92" t="s">
        <v>10</v>
      </c>
      <c r="C13" s="98">
        <v>2828.4</v>
      </c>
      <c r="D13" s="94">
        <v>270.48</v>
      </c>
    </row>
    <row r="14" spans="1:4" ht="15">
      <c r="A14" s="92"/>
      <c r="B14" s="92" t="s">
        <v>16</v>
      </c>
      <c r="C14" s="98">
        <v>1800</v>
      </c>
      <c r="D14" s="94">
        <v>567</v>
      </c>
    </row>
    <row r="15" spans="1:4" ht="15">
      <c r="A15" s="92"/>
      <c r="B15" s="92" t="s">
        <v>19</v>
      </c>
      <c r="C15" s="98">
        <v>124</v>
      </c>
      <c r="D15" s="94"/>
    </row>
    <row r="16" spans="1:4" ht="15">
      <c r="A16" s="92"/>
      <c r="B16" s="92" t="s">
        <v>29</v>
      </c>
      <c r="C16" s="98">
        <v>52</v>
      </c>
      <c r="D16" s="94"/>
    </row>
    <row r="17" spans="1:4" ht="15">
      <c r="A17" s="92"/>
      <c r="B17" s="92" t="s">
        <v>8</v>
      </c>
      <c r="C17" s="98">
        <v>90</v>
      </c>
      <c r="D17" s="94"/>
    </row>
    <row r="18" spans="1:4" ht="15">
      <c r="A18" s="92"/>
      <c r="B18" s="92" t="s">
        <v>32</v>
      </c>
      <c r="C18" s="98">
        <v>80</v>
      </c>
      <c r="D18" s="94"/>
    </row>
    <row r="21" spans="1:2" ht="14.25" customHeight="1">
      <c r="A21" s="52" t="s">
        <v>33</v>
      </c>
      <c r="B21" s="109" t="s">
        <v>34</v>
      </c>
    </row>
    <row r="22" ht="15">
      <c r="B22" s="93" t="s">
        <v>5</v>
      </c>
    </row>
  </sheetData>
  <sheetProtection/>
  <mergeCells count="1">
    <mergeCell ref="A1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1.00390625" style="52" customWidth="1"/>
    <col min="2" max="2" width="31.57421875" style="52" customWidth="1"/>
    <col min="3" max="3" width="16.7109375" style="93" customWidth="1"/>
    <col min="4" max="4" width="30.57421875" style="93" customWidth="1"/>
    <col min="5" max="5" width="18.8515625" style="52" customWidth="1"/>
    <col min="6" max="16384" width="9.140625" style="52" customWidth="1"/>
  </cols>
  <sheetData>
    <row r="2" spans="1:4" ht="36" customHeight="1">
      <c r="A2" s="114" t="s">
        <v>171</v>
      </c>
      <c r="B2" s="115"/>
      <c r="C2" s="115"/>
      <c r="D2" s="115"/>
    </row>
    <row r="3" spans="1:4" ht="15">
      <c r="A3" s="114"/>
      <c r="B3" s="115"/>
      <c r="C3" s="115"/>
      <c r="D3" s="115"/>
    </row>
    <row r="5" spans="1:4" ht="30">
      <c r="A5" s="90" t="s">
        <v>0</v>
      </c>
      <c r="B5" s="90" t="s">
        <v>1</v>
      </c>
      <c r="C5" s="91" t="s">
        <v>2</v>
      </c>
      <c r="D5" s="97" t="s">
        <v>248</v>
      </c>
    </row>
    <row r="6" spans="1:4" ht="15">
      <c r="A6" s="92" t="s">
        <v>237</v>
      </c>
      <c r="B6" s="92"/>
      <c r="C6" s="94"/>
      <c r="D6" s="94"/>
    </row>
    <row r="7" spans="1:4" ht="15">
      <c r="A7" s="92"/>
      <c r="B7" s="92" t="s">
        <v>97</v>
      </c>
      <c r="C7" s="94">
        <v>13910.4</v>
      </c>
      <c r="D7" s="94">
        <v>5740.8</v>
      </c>
    </row>
    <row r="8" spans="1:4" ht="15">
      <c r="A8" s="92"/>
      <c r="B8" s="92" t="s">
        <v>238</v>
      </c>
      <c r="C8" s="94">
        <v>110</v>
      </c>
      <c r="D8" s="94">
        <v>39</v>
      </c>
    </row>
    <row r="9" spans="1:4" ht="15">
      <c r="A9" s="92"/>
      <c r="B9" s="92" t="s">
        <v>239</v>
      </c>
      <c r="C9" s="94">
        <v>740</v>
      </c>
      <c r="D9" s="94">
        <v>534</v>
      </c>
    </row>
    <row r="10" spans="1:4" ht="15">
      <c r="A10" s="92"/>
      <c r="B10" s="92" t="s">
        <v>240</v>
      </c>
      <c r="C10" s="94">
        <v>550</v>
      </c>
      <c r="D10" s="94">
        <v>118</v>
      </c>
    </row>
    <row r="11" spans="1:4" ht="15">
      <c r="A11" s="92"/>
      <c r="B11" s="92" t="s">
        <v>6</v>
      </c>
      <c r="C11" s="94">
        <v>320</v>
      </c>
      <c r="D11" s="94">
        <v>29</v>
      </c>
    </row>
    <row r="12" spans="1:4" ht="15">
      <c r="A12" s="92"/>
      <c r="B12" s="92" t="s">
        <v>241</v>
      </c>
      <c r="C12" s="94">
        <v>180</v>
      </c>
      <c r="D12" s="94">
        <v>0</v>
      </c>
    </row>
    <row r="13" spans="1:4" ht="15">
      <c r="A13" s="92"/>
      <c r="B13" s="92" t="s">
        <v>42</v>
      </c>
      <c r="C13" s="94">
        <v>26300</v>
      </c>
      <c r="D13" s="94">
        <v>0</v>
      </c>
    </row>
    <row r="14" spans="1:4" ht="15">
      <c r="A14" s="92"/>
      <c r="B14" s="92" t="s">
        <v>130</v>
      </c>
      <c r="C14" s="94">
        <v>6000</v>
      </c>
      <c r="D14" s="94">
        <v>3415</v>
      </c>
    </row>
    <row r="15" spans="1:4" ht="15">
      <c r="A15" s="92"/>
      <c r="B15" s="92" t="s">
        <v>9</v>
      </c>
      <c r="C15" s="94">
        <v>5000</v>
      </c>
      <c r="D15" s="94">
        <v>2484</v>
      </c>
    </row>
    <row r="16" spans="1:4" ht="15">
      <c r="A16" s="92"/>
      <c r="B16" s="92" t="s">
        <v>18</v>
      </c>
      <c r="C16" s="94">
        <v>23000</v>
      </c>
      <c r="D16" s="94">
        <v>1558</v>
      </c>
    </row>
    <row r="17" spans="1:4" ht="15">
      <c r="A17" s="92"/>
      <c r="B17" s="92" t="s">
        <v>16</v>
      </c>
      <c r="C17" s="94">
        <v>3150</v>
      </c>
      <c r="D17" s="94">
        <v>630</v>
      </c>
    </row>
    <row r="18" spans="1:4" ht="15">
      <c r="A18" s="92"/>
      <c r="B18" s="92" t="s">
        <v>19</v>
      </c>
      <c r="C18" s="94">
        <v>180</v>
      </c>
      <c r="D18" s="94">
        <v>30</v>
      </c>
    </row>
    <row r="19" spans="1:4" ht="15">
      <c r="A19" s="92"/>
      <c r="B19" s="92" t="s">
        <v>242</v>
      </c>
      <c r="C19" s="94">
        <v>4000</v>
      </c>
      <c r="D19" s="94">
        <v>651</v>
      </c>
    </row>
    <row r="20" spans="1:4" ht="15">
      <c r="A20" s="92"/>
      <c r="B20" s="92" t="s">
        <v>17</v>
      </c>
      <c r="C20" s="94">
        <v>2400</v>
      </c>
      <c r="D20" s="94">
        <v>0</v>
      </c>
    </row>
    <row r="21" spans="1:4" ht="15">
      <c r="A21" s="92"/>
      <c r="B21" s="92" t="s">
        <v>101</v>
      </c>
      <c r="C21" s="94">
        <v>2500</v>
      </c>
      <c r="D21" s="94">
        <v>0</v>
      </c>
    </row>
    <row r="22" spans="1:4" ht="15">
      <c r="A22" s="92"/>
      <c r="B22" s="92" t="s">
        <v>243</v>
      </c>
      <c r="C22" s="94">
        <v>30000</v>
      </c>
      <c r="D22" s="94">
        <v>0</v>
      </c>
    </row>
    <row r="23" spans="1:4" ht="15">
      <c r="A23" s="92"/>
      <c r="B23" s="92" t="s">
        <v>45</v>
      </c>
      <c r="C23" s="94">
        <v>3380</v>
      </c>
      <c r="D23" s="94">
        <v>0</v>
      </c>
    </row>
    <row r="25" ht="15">
      <c r="A25" s="52" t="s">
        <v>4</v>
      </c>
    </row>
    <row r="26" ht="15">
      <c r="B26" s="52" t="s">
        <v>5</v>
      </c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23.140625" style="52" customWidth="1"/>
    <col min="2" max="2" width="35.140625" style="52" customWidth="1"/>
    <col min="3" max="4" width="23.140625" style="52" customWidth="1"/>
    <col min="5" max="16384" width="9.140625" style="52" customWidth="1"/>
  </cols>
  <sheetData>
    <row r="1" spans="1:4" ht="60.75" customHeight="1">
      <c r="A1" s="144" t="s">
        <v>171</v>
      </c>
      <c r="B1" s="144"/>
      <c r="C1" s="144"/>
      <c r="D1" s="144"/>
    </row>
    <row r="2" spans="1:4" ht="35.25" customHeight="1">
      <c r="A2" s="97" t="s">
        <v>20</v>
      </c>
      <c r="B2" s="97" t="s">
        <v>21</v>
      </c>
      <c r="C2" s="97" t="s">
        <v>2</v>
      </c>
      <c r="D2" s="97" t="s">
        <v>248</v>
      </c>
    </row>
    <row r="3" spans="1:4" ht="15">
      <c r="A3" s="145" t="s">
        <v>22</v>
      </c>
      <c r="B3" s="92" t="s">
        <v>23</v>
      </c>
      <c r="C3" s="94">
        <f>2000+18000+20000+10000+5000+2000+1000+15000</f>
        <v>73000</v>
      </c>
      <c r="D3" s="94">
        <v>5340</v>
      </c>
    </row>
    <row r="4" spans="1:4" ht="15">
      <c r="A4" s="145"/>
      <c r="B4" s="92" t="s">
        <v>24</v>
      </c>
      <c r="C4" s="94">
        <f>400+1000</f>
        <v>1400</v>
      </c>
      <c r="D4" s="94">
        <v>0</v>
      </c>
    </row>
    <row r="5" spans="1:4" ht="15" customHeight="1">
      <c r="A5" s="145"/>
      <c r="B5" s="92" t="s">
        <v>17</v>
      </c>
      <c r="C5" s="94">
        <f>420-420+1000</f>
        <v>1000</v>
      </c>
      <c r="D5" s="94">
        <v>250</v>
      </c>
    </row>
    <row r="6" spans="1:4" ht="15">
      <c r="A6" s="145"/>
      <c r="B6" s="92" t="s">
        <v>16</v>
      </c>
      <c r="C6" s="94">
        <f>240+300</f>
        <v>540</v>
      </c>
      <c r="D6" s="94">
        <v>60</v>
      </c>
    </row>
    <row r="7" spans="1:4" ht="15">
      <c r="A7" s="145"/>
      <c r="B7" s="92" t="s">
        <v>9</v>
      </c>
      <c r="C7" s="94">
        <f>100+460</f>
        <v>560</v>
      </c>
      <c r="D7" s="94">
        <v>240</v>
      </c>
    </row>
    <row r="8" spans="1:4" ht="15">
      <c r="A8" s="145"/>
      <c r="B8" s="92" t="s">
        <v>18</v>
      </c>
      <c r="C8" s="94">
        <v>0</v>
      </c>
      <c r="D8" s="94">
        <v>510</v>
      </c>
    </row>
    <row r="9" spans="1:4" ht="15">
      <c r="A9" s="92"/>
      <c r="B9" s="92" t="s">
        <v>46</v>
      </c>
      <c r="C9" s="94">
        <f>130-130</f>
        <v>0</v>
      </c>
      <c r="D9" s="94"/>
    </row>
    <row r="10" spans="1:4" ht="15">
      <c r="A10" s="92"/>
      <c r="B10" s="92" t="s">
        <v>28</v>
      </c>
      <c r="C10" s="94">
        <f>400-400</f>
        <v>0</v>
      </c>
      <c r="D10" s="94"/>
    </row>
    <row r="13" spans="1:4" ht="18.75">
      <c r="A13" s="110" t="s">
        <v>25</v>
      </c>
      <c r="B13" s="110"/>
      <c r="C13" s="110" t="s">
        <v>26</v>
      </c>
      <c r="D13" s="110"/>
    </row>
  </sheetData>
  <sheetProtection/>
  <mergeCells count="2">
    <mergeCell ref="A1:D1"/>
    <mergeCell ref="A3:A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6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7.28125" style="0" customWidth="1"/>
    <col min="2" max="2" width="31.57421875" style="0" customWidth="1"/>
    <col min="3" max="3" width="16.7109375" style="0" customWidth="1"/>
    <col min="4" max="4" width="30.57421875" style="0" customWidth="1"/>
    <col min="5" max="5" width="2.7109375" style="0" customWidth="1"/>
  </cols>
  <sheetData>
    <row r="3" spans="1:4" ht="47.25" customHeight="1">
      <c r="A3" s="116" t="s">
        <v>171</v>
      </c>
      <c r="B3" s="116"/>
      <c r="C3" s="116"/>
      <c r="D3" s="116"/>
    </row>
    <row r="4" spans="1:4" ht="15">
      <c r="A4" s="2"/>
      <c r="B4" s="2"/>
      <c r="C4" s="2"/>
      <c r="D4" s="2"/>
    </row>
    <row r="5" spans="1:4" ht="47.25">
      <c r="A5" s="4" t="s">
        <v>20</v>
      </c>
      <c r="B5" s="4" t="s">
        <v>1</v>
      </c>
      <c r="C5" s="4" t="s">
        <v>2</v>
      </c>
      <c r="D5" s="97" t="s">
        <v>248</v>
      </c>
    </row>
    <row r="6" spans="1:4" ht="15.75">
      <c r="A6" s="15" t="s">
        <v>112</v>
      </c>
      <c r="B6" s="49" t="s">
        <v>6</v>
      </c>
      <c r="C6" s="50">
        <f>90+60</f>
        <v>150</v>
      </c>
      <c r="D6" s="3">
        <f>55</f>
        <v>55</v>
      </c>
    </row>
    <row r="7" spans="1:4" ht="15.75">
      <c r="A7" s="15" t="s">
        <v>112</v>
      </c>
      <c r="B7" s="49" t="s">
        <v>113</v>
      </c>
      <c r="C7" s="50">
        <v>27000</v>
      </c>
      <c r="D7" s="3">
        <f>5630</f>
        <v>5630</v>
      </c>
    </row>
    <row r="8" spans="1:4" ht="15.75">
      <c r="A8" s="15" t="s">
        <v>112</v>
      </c>
      <c r="B8" s="49" t="s">
        <v>114</v>
      </c>
      <c r="C8" s="50">
        <f>2000</f>
        <v>2000</v>
      </c>
      <c r="D8" s="3">
        <f>2000+477+456</f>
        <v>2933</v>
      </c>
    </row>
    <row r="9" spans="1:4" ht="15.75">
      <c r="A9" s="15" t="s">
        <v>112</v>
      </c>
      <c r="B9" s="49" t="s">
        <v>115</v>
      </c>
      <c r="C9" s="50">
        <v>630</v>
      </c>
      <c r="D9" s="3">
        <f>40+141</f>
        <v>181</v>
      </c>
    </row>
    <row r="10" spans="1:4" ht="15.75">
      <c r="A10" s="15" t="s">
        <v>112</v>
      </c>
      <c r="B10" s="49" t="s">
        <v>116</v>
      </c>
      <c r="C10" s="50">
        <v>610</v>
      </c>
      <c r="D10" s="3">
        <v>0</v>
      </c>
    </row>
    <row r="11" spans="1:4" ht="15.75">
      <c r="A11" s="15" t="s">
        <v>112</v>
      </c>
      <c r="B11" s="49" t="s">
        <v>117</v>
      </c>
      <c r="C11" s="50">
        <v>150</v>
      </c>
      <c r="D11" s="3">
        <f>105</f>
        <v>105</v>
      </c>
    </row>
    <row r="12" spans="1:4" ht="15.75">
      <c r="A12" s="15" t="s">
        <v>112</v>
      </c>
      <c r="B12" s="49" t="s">
        <v>118</v>
      </c>
      <c r="C12" s="50">
        <v>13940</v>
      </c>
      <c r="D12" s="3">
        <f>2000+210+3616</f>
        <v>5826</v>
      </c>
    </row>
    <row r="13" spans="1:4" ht="15.75">
      <c r="A13" s="15" t="s">
        <v>112</v>
      </c>
      <c r="B13" s="49" t="s">
        <v>16</v>
      </c>
      <c r="C13" s="50">
        <f>10600+500</f>
        <v>11100</v>
      </c>
      <c r="D13" s="3">
        <f>1410+7+654</f>
        <v>2071</v>
      </c>
    </row>
    <row r="14" spans="1:4" ht="15.75">
      <c r="A14" s="15" t="s">
        <v>112</v>
      </c>
      <c r="B14" s="49" t="s">
        <v>9</v>
      </c>
      <c r="C14" s="50">
        <f>12000+5000</f>
        <v>17000</v>
      </c>
      <c r="D14" s="3">
        <f>9280+240+784</f>
        <v>10304</v>
      </c>
    </row>
    <row r="15" spans="1:4" ht="15.75">
      <c r="A15" s="15" t="s">
        <v>112</v>
      </c>
      <c r="B15" s="49" t="s">
        <v>119</v>
      </c>
      <c r="C15" s="50">
        <v>47000</v>
      </c>
      <c r="D15" s="3">
        <v>0</v>
      </c>
    </row>
    <row r="16" spans="1:4" ht="31.5">
      <c r="A16" s="15" t="s">
        <v>112</v>
      </c>
      <c r="B16" s="49" t="s">
        <v>120</v>
      </c>
      <c r="C16" s="50">
        <v>3200</v>
      </c>
      <c r="D16" s="3">
        <v>0</v>
      </c>
    </row>
    <row r="17" spans="1:4" ht="15.75">
      <c r="A17" s="15" t="s">
        <v>112</v>
      </c>
      <c r="B17" s="49" t="s">
        <v>121</v>
      </c>
      <c r="C17" s="50">
        <v>12282</v>
      </c>
      <c r="D17" s="3">
        <f>2511.6</f>
        <v>2511.6</v>
      </c>
    </row>
    <row r="18" spans="1:4" ht="15.75">
      <c r="A18" s="15" t="s">
        <v>112</v>
      </c>
      <c r="B18" s="49" t="s">
        <v>122</v>
      </c>
      <c r="C18" s="50">
        <v>28000</v>
      </c>
      <c r="D18" s="3">
        <f>946+2644</f>
        <v>3590</v>
      </c>
    </row>
    <row r="19" spans="1:4" ht="15.75">
      <c r="A19" s="15" t="s">
        <v>112</v>
      </c>
      <c r="B19" s="15" t="s">
        <v>123</v>
      </c>
      <c r="C19" s="51">
        <v>10000</v>
      </c>
      <c r="D19" s="3">
        <f>10000</f>
        <v>10000</v>
      </c>
    </row>
    <row r="20" spans="1:4" ht="15.75">
      <c r="A20" s="15" t="s">
        <v>112</v>
      </c>
      <c r="B20" s="49" t="s">
        <v>124</v>
      </c>
      <c r="C20" s="50">
        <v>6240</v>
      </c>
      <c r="D20" s="3">
        <v>2082</v>
      </c>
    </row>
    <row r="21" spans="1:4" ht="15.75">
      <c r="A21" s="15" t="s">
        <v>112</v>
      </c>
      <c r="B21" s="49" t="s">
        <v>44</v>
      </c>
      <c r="C21" s="50">
        <v>1620</v>
      </c>
      <c r="D21" s="3">
        <f>510+1010</f>
        <v>1520</v>
      </c>
    </row>
    <row r="22" spans="1:4" ht="15.75">
      <c r="A22" s="15" t="s">
        <v>112</v>
      </c>
      <c r="B22" s="49" t="s">
        <v>125</v>
      </c>
      <c r="C22" s="50">
        <v>5360</v>
      </c>
      <c r="D22" s="3">
        <f>27</f>
        <v>27</v>
      </c>
    </row>
    <row r="23" spans="1:4" ht="15">
      <c r="A23" s="52"/>
      <c r="B23" s="52"/>
      <c r="C23" s="52"/>
      <c r="D23" s="52"/>
    </row>
    <row r="24" spans="1:4" ht="15">
      <c r="A24" s="52"/>
      <c r="B24" s="52"/>
      <c r="C24" s="52"/>
      <c r="D24" s="52"/>
    </row>
    <row r="25" spans="1:4" ht="15.75">
      <c r="A25" s="7" t="s">
        <v>126</v>
      </c>
      <c r="B25" s="7"/>
      <c r="C25" s="53"/>
      <c r="D25" s="53"/>
    </row>
    <row r="26" spans="1:4" ht="15">
      <c r="A26" s="52"/>
      <c r="B26" s="52" t="s">
        <v>127</v>
      </c>
      <c r="C26" s="52"/>
      <c r="D26" s="52"/>
    </row>
  </sheetData>
  <sheetProtection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41.00390625" style="52" customWidth="1"/>
    <col min="2" max="2" width="30.421875" style="95" customWidth="1"/>
    <col min="3" max="3" width="14.7109375" style="93" customWidth="1"/>
    <col min="4" max="4" width="21.28125" style="93" customWidth="1"/>
    <col min="5" max="16384" width="9.140625" style="52" customWidth="1"/>
  </cols>
  <sheetData>
    <row r="2" spans="1:4" ht="56.25" customHeight="1">
      <c r="A2" s="114" t="s">
        <v>171</v>
      </c>
      <c r="B2" s="114"/>
      <c r="C2" s="114"/>
      <c r="D2" s="114"/>
    </row>
    <row r="4" spans="1:4" ht="45">
      <c r="A4" s="90" t="s">
        <v>0</v>
      </c>
      <c r="B4" s="97" t="s">
        <v>1</v>
      </c>
      <c r="C4" s="91" t="s">
        <v>2</v>
      </c>
      <c r="D4" s="97" t="s">
        <v>248</v>
      </c>
    </row>
    <row r="5" spans="1:4" ht="47.25" customHeight="1">
      <c r="A5" s="90" t="s">
        <v>244</v>
      </c>
      <c r="B5" s="98" t="s">
        <v>6</v>
      </c>
      <c r="C5" s="98">
        <v>835</v>
      </c>
      <c r="D5" s="98">
        <v>100</v>
      </c>
    </row>
    <row r="6" spans="1:4" ht="15">
      <c r="A6" s="92"/>
      <c r="B6" s="98" t="s">
        <v>23</v>
      </c>
      <c r="C6" s="98">
        <v>6000</v>
      </c>
      <c r="D6" s="98">
        <v>14300</v>
      </c>
    </row>
    <row r="7" spans="1:4" ht="15">
      <c r="A7" s="92"/>
      <c r="B7" s="98" t="s">
        <v>24</v>
      </c>
      <c r="C7" s="98">
        <v>0</v>
      </c>
      <c r="D7" s="98">
        <v>3100</v>
      </c>
    </row>
    <row r="8" spans="1:4" ht="15">
      <c r="A8" s="92"/>
      <c r="B8" s="98" t="s">
        <v>7</v>
      </c>
      <c r="C8" s="98">
        <v>1154</v>
      </c>
      <c r="D8" s="98">
        <v>117</v>
      </c>
    </row>
    <row r="9" spans="1:4" ht="15">
      <c r="A9" s="92"/>
      <c r="B9" s="98" t="s">
        <v>245</v>
      </c>
      <c r="C9" s="98">
        <v>615</v>
      </c>
      <c r="D9" s="98">
        <v>0</v>
      </c>
    </row>
    <row r="10" spans="1:4" ht="15">
      <c r="A10" s="92"/>
      <c r="B10" s="98" t="s">
        <v>94</v>
      </c>
      <c r="C10" s="98">
        <v>90</v>
      </c>
      <c r="D10" s="98">
        <v>80</v>
      </c>
    </row>
    <row r="11" spans="1:4" ht="15">
      <c r="A11" s="92"/>
      <c r="B11" s="98" t="s">
        <v>17</v>
      </c>
      <c r="C11" s="98">
        <v>4000</v>
      </c>
      <c r="D11" s="98">
        <v>0</v>
      </c>
    </row>
    <row r="12" spans="1:4" ht="15">
      <c r="A12" s="92"/>
      <c r="B12" s="98" t="s">
        <v>16</v>
      </c>
      <c r="C12" s="98">
        <v>6890</v>
      </c>
      <c r="D12" s="98">
        <v>1940</v>
      </c>
    </row>
    <row r="13" spans="1:4" ht="15">
      <c r="A13" s="92"/>
      <c r="B13" s="98" t="s">
        <v>9</v>
      </c>
      <c r="C13" s="98">
        <v>8000</v>
      </c>
      <c r="D13" s="98">
        <v>6500</v>
      </c>
    </row>
    <row r="14" spans="1:4" ht="15">
      <c r="A14" s="92"/>
      <c r="B14" s="98" t="s">
        <v>246</v>
      </c>
      <c r="C14" s="98">
        <v>2300</v>
      </c>
      <c r="D14" s="98">
        <v>0</v>
      </c>
    </row>
    <row r="15" spans="1:4" ht="15">
      <c r="A15" s="92"/>
      <c r="B15" s="98" t="s">
        <v>97</v>
      </c>
      <c r="C15" s="98">
        <v>11299.44</v>
      </c>
      <c r="D15" s="98">
        <v>2318.4</v>
      </c>
    </row>
    <row r="16" spans="1:4" ht="15">
      <c r="A16" s="92"/>
      <c r="B16" s="98" t="s">
        <v>11</v>
      </c>
      <c r="C16" s="98">
        <v>5150</v>
      </c>
      <c r="D16" s="98">
        <v>750</v>
      </c>
    </row>
    <row r="17" spans="1:4" ht="15">
      <c r="A17" s="92"/>
      <c r="B17" s="98" t="s">
        <v>28</v>
      </c>
      <c r="C17" s="98">
        <v>3720</v>
      </c>
      <c r="D17" s="98">
        <v>0</v>
      </c>
    </row>
    <row r="18" spans="1:4" ht="15">
      <c r="A18" s="92"/>
      <c r="B18" s="98" t="s">
        <v>44</v>
      </c>
      <c r="C18" s="98">
        <v>1330</v>
      </c>
      <c r="D18" s="98">
        <v>850</v>
      </c>
    </row>
    <row r="19" spans="1:4" ht="15">
      <c r="A19" s="92"/>
      <c r="B19" s="98" t="s">
        <v>247</v>
      </c>
      <c r="C19" s="98">
        <v>3800</v>
      </c>
      <c r="D19" s="98">
        <v>0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4" sqref="A4:A20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16.7109375" style="0" customWidth="1"/>
    <col min="4" max="4" width="30.57421875" style="0" customWidth="1"/>
    <col min="5" max="5" width="18.8515625" style="0" customWidth="1"/>
  </cols>
  <sheetData>
    <row r="1" spans="1:4" ht="47.25" customHeight="1">
      <c r="A1" s="116" t="s">
        <v>171</v>
      </c>
      <c r="B1" s="117"/>
      <c r="C1" s="117"/>
      <c r="D1" s="117"/>
    </row>
    <row r="2" spans="1:4" ht="15">
      <c r="A2" s="2"/>
      <c r="B2" s="2"/>
      <c r="C2" s="2"/>
      <c r="D2" s="2"/>
    </row>
    <row r="3" spans="1:4" ht="47.25">
      <c r="A3" s="3" t="s">
        <v>0</v>
      </c>
      <c r="B3" s="54" t="s">
        <v>1</v>
      </c>
      <c r="C3" s="4" t="s">
        <v>2</v>
      </c>
      <c r="D3" s="97" t="s">
        <v>248</v>
      </c>
    </row>
    <row r="4" spans="1:4" ht="15.75">
      <c r="A4" s="118" t="s">
        <v>128</v>
      </c>
      <c r="B4" s="55" t="s">
        <v>6</v>
      </c>
      <c r="C4" s="56">
        <v>635</v>
      </c>
      <c r="D4" s="56">
        <v>92</v>
      </c>
    </row>
    <row r="5" spans="1:4" ht="15.75">
      <c r="A5" s="119"/>
      <c r="B5" s="57" t="s">
        <v>129</v>
      </c>
      <c r="C5" s="56">
        <v>10</v>
      </c>
      <c r="D5" s="56">
        <v>6</v>
      </c>
    </row>
    <row r="6" spans="1:4" ht="15.75">
      <c r="A6" s="119"/>
      <c r="B6" s="57" t="s">
        <v>42</v>
      </c>
      <c r="C6" s="56">
        <v>30000</v>
      </c>
      <c r="D6" s="56">
        <v>3821</v>
      </c>
    </row>
    <row r="7" spans="1:4" ht="15.75">
      <c r="A7" s="119"/>
      <c r="B7" s="57" t="s">
        <v>130</v>
      </c>
      <c r="C7" s="56">
        <v>2000</v>
      </c>
      <c r="D7" s="56">
        <v>1611</v>
      </c>
    </row>
    <row r="8" spans="1:4" ht="15.75">
      <c r="A8" s="119"/>
      <c r="B8" s="58" t="s">
        <v>131</v>
      </c>
      <c r="C8" s="56">
        <v>8000</v>
      </c>
      <c r="D8" s="56">
        <v>3965</v>
      </c>
    </row>
    <row r="9" spans="1:4" ht="15.75">
      <c r="A9" s="119"/>
      <c r="B9" s="57" t="s">
        <v>7</v>
      </c>
      <c r="C9" s="56">
        <v>1210</v>
      </c>
      <c r="D9" s="56">
        <v>202</v>
      </c>
    </row>
    <row r="10" spans="1:4" ht="15.75">
      <c r="A10" s="119"/>
      <c r="B10" s="57" t="s">
        <v>8</v>
      </c>
      <c r="C10" s="56">
        <v>90</v>
      </c>
      <c r="D10" s="56">
        <v>0</v>
      </c>
    </row>
    <row r="11" spans="1:4" ht="15.75">
      <c r="A11" s="119"/>
      <c r="B11" s="57" t="s">
        <v>132</v>
      </c>
      <c r="C11" s="56">
        <v>810</v>
      </c>
      <c r="D11" s="56">
        <v>0</v>
      </c>
    </row>
    <row r="12" spans="1:4" ht="15.75">
      <c r="A12" s="119"/>
      <c r="B12" s="57" t="s">
        <v>133</v>
      </c>
      <c r="C12" s="56">
        <v>10990</v>
      </c>
      <c r="D12" s="56">
        <v>2187</v>
      </c>
    </row>
    <row r="13" spans="1:4" ht="15.75">
      <c r="A13" s="119"/>
      <c r="B13" s="57" t="s">
        <v>9</v>
      </c>
      <c r="C13" s="56">
        <v>10000</v>
      </c>
      <c r="D13" s="56">
        <v>3357</v>
      </c>
    </row>
    <row r="14" spans="1:4" ht="15.75">
      <c r="A14" s="119"/>
      <c r="B14" s="57" t="s">
        <v>134</v>
      </c>
      <c r="C14" s="56">
        <v>4400</v>
      </c>
      <c r="D14" s="56">
        <v>0</v>
      </c>
    </row>
    <row r="15" spans="1:4" ht="15.75">
      <c r="A15" s="119"/>
      <c r="B15" s="57" t="s">
        <v>10</v>
      </c>
      <c r="C15" s="56">
        <v>23184</v>
      </c>
      <c r="D15" s="56">
        <v>4752.72</v>
      </c>
    </row>
    <row r="16" spans="1:4" ht="15.75">
      <c r="A16" s="119"/>
      <c r="B16" s="57" t="s">
        <v>11</v>
      </c>
      <c r="C16" s="56">
        <v>10010</v>
      </c>
      <c r="D16" s="56">
        <v>1879</v>
      </c>
    </row>
    <row r="17" spans="1:4" ht="15.75">
      <c r="A17" s="119"/>
      <c r="B17" s="57" t="s">
        <v>12</v>
      </c>
      <c r="C17" s="56">
        <v>36000</v>
      </c>
      <c r="D17" s="56">
        <v>3506</v>
      </c>
    </row>
    <row r="18" spans="1:4" ht="15.75">
      <c r="A18" s="119"/>
      <c r="B18" s="57" t="s">
        <v>135</v>
      </c>
      <c r="C18" s="56">
        <v>2000</v>
      </c>
      <c r="D18" s="56">
        <v>0</v>
      </c>
    </row>
    <row r="19" spans="1:4" ht="15.75">
      <c r="A19" s="119"/>
      <c r="B19" s="57" t="s">
        <v>13</v>
      </c>
      <c r="C19" s="56">
        <v>6840</v>
      </c>
      <c r="D19" s="56">
        <v>0</v>
      </c>
    </row>
    <row r="20" spans="1:4" ht="15.75">
      <c r="A20" s="120"/>
      <c r="B20" s="58" t="s">
        <v>14</v>
      </c>
      <c r="C20" s="56">
        <v>4300</v>
      </c>
      <c r="D20" s="56">
        <v>1571</v>
      </c>
    </row>
    <row r="21" spans="3:4" ht="15">
      <c r="C21" s="8"/>
      <c r="D21" s="8"/>
    </row>
    <row r="23" spans="1:4" ht="15.75">
      <c r="A23" s="7" t="s">
        <v>4</v>
      </c>
      <c r="B23" s="7"/>
      <c r="C23" s="7"/>
      <c r="D23" s="7"/>
    </row>
    <row r="24" ht="15">
      <c r="B24" t="s">
        <v>5</v>
      </c>
    </row>
  </sheetData>
  <sheetProtection/>
  <mergeCells count="2">
    <mergeCell ref="A1:D1"/>
    <mergeCell ref="A4:A2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9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1.7109375" style="52" customWidth="1"/>
    <col min="2" max="2" width="29.140625" style="52" customWidth="1"/>
    <col min="3" max="3" width="15.421875" style="52" customWidth="1"/>
    <col min="4" max="4" width="25.28125" style="52" customWidth="1"/>
    <col min="5" max="16384" width="9.140625" style="52" customWidth="1"/>
  </cols>
  <sheetData>
    <row r="3" spans="1:4" ht="47.25" customHeight="1">
      <c r="A3" s="121" t="s">
        <v>171</v>
      </c>
      <c r="B3" s="122"/>
      <c r="C3" s="122"/>
      <c r="D3" s="122"/>
    </row>
    <row r="4" spans="1:4" ht="15">
      <c r="A4" s="59"/>
      <c r="B4" s="59"/>
      <c r="C4" s="59"/>
      <c r="D4" s="59"/>
    </row>
    <row r="5" spans="1:4" ht="56.25" customHeight="1">
      <c r="A5" s="3" t="s">
        <v>0</v>
      </c>
      <c r="B5" s="3" t="s">
        <v>1</v>
      </c>
      <c r="C5" s="4" t="s">
        <v>2</v>
      </c>
      <c r="D5" s="97" t="s">
        <v>248</v>
      </c>
    </row>
    <row r="6" spans="1:4" ht="45.75" customHeight="1">
      <c r="A6" s="16" t="s">
        <v>41</v>
      </c>
      <c r="B6" s="5" t="s">
        <v>16</v>
      </c>
      <c r="C6" s="5">
        <v>4620</v>
      </c>
      <c r="D6" s="5">
        <v>210</v>
      </c>
    </row>
    <row r="7" spans="1:4" ht="15.75">
      <c r="A7" s="5"/>
      <c r="B7" s="5" t="s">
        <v>17</v>
      </c>
      <c r="C7" s="5">
        <v>10000</v>
      </c>
      <c r="D7" s="5">
        <v>2990</v>
      </c>
    </row>
    <row r="8" spans="1:4" ht="15.75">
      <c r="A8" s="5"/>
      <c r="B8" s="5" t="s">
        <v>42</v>
      </c>
      <c r="C8" s="5">
        <v>5900</v>
      </c>
      <c r="D8" s="5">
        <v>275</v>
      </c>
    </row>
    <row r="9" spans="1:4" ht="15.75">
      <c r="A9" s="5"/>
      <c r="B9" s="5" t="s">
        <v>11</v>
      </c>
      <c r="C9" s="5">
        <v>2580</v>
      </c>
      <c r="D9" s="5">
        <v>1116</v>
      </c>
    </row>
    <row r="10" spans="1:4" ht="15.75">
      <c r="A10" s="5"/>
      <c r="B10" s="5" t="s">
        <v>43</v>
      </c>
      <c r="C10" s="5">
        <v>150</v>
      </c>
      <c r="D10" s="5">
        <v>45</v>
      </c>
    </row>
    <row r="11" spans="1:4" ht="15.75">
      <c r="A11" s="5"/>
      <c r="B11" s="5" t="s">
        <v>18</v>
      </c>
      <c r="C11" s="5">
        <v>8500</v>
      </c>
      <c r="D11" s="5">
        <v>927</v>
      </c>
    </row>
    <row r="12" spans="1:4" ht="15.75">
      <c r="A12" s="5"/>
      <c r="B12" s="5" t="s">
        <v>44</v>
      </c>
      <c r="C12" s="5">
        <v>1040</v>
      </c>
      <c r="D12" s="5">
        <v>925</v>
      </c>
    </row>
    <row r="13" spans="1:4" ht="15.75">
      <c r="A13" s="5"/>
      <c r="B13" s="5" t="s">
        <v>45</v>
      </c>
      <c r="C13" s="5">
        <v>2200</v>
      </c>
      <c r="D13" s="5">
        <v>273</v>
      </c>
    </row>
    <row r="14" spans="1:4" ht="15.75">
      <c r="A14" s="5"/>
      <c r="B14" s="5" t="s">
        <v>46</v>
      </c>
      <c r="C14" s="5">
        <v>600</v>
      </c>
      <c r="D14" s="5">
        <v>300</v>
      </c>
    </row>
    <row r="15" spans="1:4" ht="15.75">
      <c r="A15" s="5"/>
      <c r="B15" s="5" t="s">
        <v>47</v>
      </c>
      <c r="C15" s="5">
        <v>2428.8</v>
      </c>
      <c r="D15" s="5">
        <v>671.2</v>
      </c>
    </row>
    <row r="16" spans="1:4" ht="15.75">
      <c r="A16" s="5"/>
      <c r="B16" s="5" t="s">
        <v>9</v>
      </c>
      <c r="C16" s="5">
        <v>4000</v>
      </c>
      <c r="D16" s="5">
        <v>390</v>
      </c>
    </row>
    <row r="17" spans="1:4" ht="15.75">
      <c r="A17" s="5"/>
      <c r="B17" s="5" t="s">
        <v>48</v>
      </c>
      <c r="C17" s="5">
        <v>120</v>
      </c>
      <c r="D17" s="5" t="s">
        <v>49</v>
      </c>
    </row>
    <row r="18" spans="1:4" ht="15.75">
      <c r="A18" s="5"/>
      <c r="B18" s="5" t="s">
        <v>50</v>
      </c>
      <c r="C18" s="5">
        <v>300</v>
      </c>
      <c r="D18" s="5">
        <v>30</v>
      </c>
    </row>
    <row r="19" spans="1:4" ht="15.75">
      <c r="A19" s="5"/>
      <c r="B19" s="5" t="s">
        <v>51</v>
      </c>
      <c r="C19" s="5">
        <v>600</v>
      </c>
      <c r="D19" s="5"/>
    </row>
  </sheetData>
  <sheetProtection/>
  <mergeCells count="1">
    <mergeCell ref="A3:D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5.7109375" style="0" customWidth="1"/>
    <col min="2" max="2" width="32.28125" style="0" customWidth="1"/>
    <col min="3" max="3" width="16.421875" style="0" customWidth="1"/>
    <col min="4" max="4" width="22.00390625" style="0" customWidth="1"/>
  </cols>
  <sheetData>
    <row r="1" spans="1:4" ht="44.25" customHeight="1" thickBot="1">
      <c r="A1" s="128" t="s">
        <v>171</v>
      </c>
      <c r="B1" s="129"/>
      <c r="C1" s="129"/>
      <c r="D1" s="129"/>
    </row>
    <row r="2" spans="1:4" ht="47.25">
      <c r="A2" s="60" t="s">
        <v>0</v>
      </c>
      <c r="B2" s="61" t="s">
        <v>1</v>
      </c>
      <c r="C2" s="4" t="s">
        <v>2</v>
      </c>
      <c r="D2" s="97" t="s">
        <v>248</v>
      </c>
    </row>
    <row r="3" spans="1:4" ht="15.75">
      <c r="A3" s="125" t="s">
        <v>136</v>
      </c>
      <c r="B3" s="56" t="s">
        <v>137</v>
      </c>
      <c r="C3" s="62">
        <f>1680+480</f>
        <v>2160</v>
      </c>
      <c r="D3" s="56">
        <f>101+5+27+71+105+480</f>
        <v>789</v>
      </c>
    </row>
    <row r="4" spans="1:4" ht="15.75">
      <c r="A4" s="126"/>
      <c r="B4" s="56" t="s">
        <v>138</v>
      </c>
      <c r="C4" s="62">
        <f>145000+30000</f>
        <v>175000</v>
      </c>
      <c r="D4" s="56">
        <f>14862+3754+371+3017+1941+1174+39000</f>
        <v>64119</v>
      </c>
    </row>
    <row r="5" spans="1:4" ht="15.75">
      <c r="A5" s="126"/>
      <c r="B5" s="56" t="s">
        <v>139</v>
      </c>
      <c r="C5" s="62">
        <f>5000+10000</f>
        <v>15000</v>
      </c>
      <c r="D5" s="56">
        <f>1000+12000</f>
        <v>13000</v>
      </c>
    </row>
    <row r="6" spans="1:4" ht="15.75">
      <c r="A6" s="126"/>
      <c r="B6" s="56" t="s">
        <v>140</v>
      </c>
      <c r="C6" s="62">
        <f>36+10</f>
        <v>46</v>
      </c>
      <c r="D6" s="56">
        <f>12+10</f>
        <v>22</v>
      </c>
    </row>
    <row r="7" spans="1:4" ht="16.5" thickBot="1">
      <c r="A7" s="126"/>
      <c r="B7" s="63" t="s">
        <v>141</v>
      </c>
      <c r="C7" s="62">
        <f>1670+305</f>
        <v>1975</v>
      </c>
      <c r="D7" s="63">
        <f>23+65+44+136+32+305</f>
        <v>605</v>
      </c>
    </row>
    <row r="8" spans="1:4" ht="15.75">
      <c r="A8" s="127"/>
      <c r="B8" s="64" t="s">
        <v>142</v>
      </c>
      <c r="C8" s="65">
        <v>945</v>
      </c>
      <c r="D8" s="66">
        <f>26+37+5</f>
        <v>68</v>
      </c>
    </row>
    <row r="9" spans="1:4" ht="16.5" thickBot="1">
      <c r="A9" s="67"/>
      <c r="B9" s="68" t="s">
        <v>143</v>
      </c>
      <c r="C9" s="69">
        <v>80</v>
      </c>
      <c r="D9" s="71"/>
    </row>
    <row r="10" spans="1:4" ht="15.75">
      <c r="A10" s="72"/>
      <c r="B10" s="73" t="s">
        <v>144</v>
      </c>
      <c r="C10" s="74">
        <v>64700</v>
      </c>
      <c r="D10" s="73">
        <f>614+1475+3085+2090+2356+2000</f>
        <v>11620</v>
      </c>
    </row>
    <row r="11" spans="1:4" ht="15.75">
      <c r="A11" s="72"/>
      <c r="B11" s="56" t="s">
        <v>145</v>
      </c>
      <c r="C11" s="75">
        <v>272</v>
      </c>
      <c r="D11" s="56"/>
    </row>
    <row r="12" spans="1:4" ht="16.5" thickBot="1">
      <c r="A12" s="72"/>
      <c r="B12" s="63" t="s">
        <v>146</v>
      </c>
      <c r="C12" s="76">
        <f>35120+10230</f>
        <v>45350</v>
      </c>
      <c r="D12" s="63">
        <f>308+17+275+1950+2019+8320</f>
        <v>12889</v>
      </c>
    </row>
    <row r="13" spans="1:4" ht="15.75">
      <c r="A13" s="77"/>
      <c r="B13" s="64" t="s">
        <v>147</v>
      </c>
      <c r="C13" s="65">
        <v>65000</v>
      </c>
      <c r="D13" s="66">
        <f>3296+927+2722+1836+1579+24000</f>
        <v>34360</v>
      </c>
    </row>
    <row r="14" spans="1:4" ht="16.5" thickBot="1">
      <c r="A14" s="78"/>
      <c r="B14" s="68" t="s">
        <v>148</v>
      </c>
      <c r="C14" s="69">
        <v>27100</v>
      </c>
      <c r="D14" s="71"/>
    </row>
    <row r="15" spans="1:4" ht="15.75">
      <c r="A15" s="77"/>
      <c r="B15" s="64" t="s">
        <v>149</v>
      </c>
      <c r="C15" s="65">
        <v>12300</v>
      </c>
      <c r="D15" s="66"/>
    </row>
    <row r="16" spans="1:4" ht="16.5" thickBot="1">
      <c r="A16" s="78"/>
      <c r="B16" s="68" t="s">
        <v>150</v>
      </c>
      <c r="C16" s="79">
        <f>38336.4+7948.8</f>
        <v>46285.200000000004</v>
      </c>
      <c r="D16" s="71">
        <f>1081.92+143.52+607.2+1904.4+3592.12+7948.8</f>
        <v>15277.96</v>
      </c>
    </row>
    <row r="17" spans="1:4" ht="15.75">
      <c r="A17" s="80"/>
      <c r="B17" s="73" t="s">
        <v>151</v>
      </c>
      <c r="C17" s="74">
        <v>114000</v>
      </c>
      <c r="D17" s="73">
        <f>5015+1737+355+1093+2382+3546+17000</f>
        <v>31128</v>
      </c>
    </row>
    <row r="18" spans="1:4" ht="15.75">
      <c r="A18" s="80"/>
      <c r="B18" s="56" t="s">
        <v>152</v>
      </c>
      <c r="C18" s="75">
        <f>22930+5410</f>
        <v>28340</v>
      </c>
      <c r="D18" s="56">
        <f>597+118+398+545+1031+5410</f>
        <v>8099</v>
      </c>
    </row>
    <row r="19" spans="1:4" ht="16.5" thickBot="1">
      <c r="A19" s="80"/>
      <c r="B19" s="63" t="s">
        <v>153</v>
      </c>
      <c r="C19" s="76">
        <v>1300</v>
      </c>
      <c r="D19" s="63"/>
    </row>
    <row r="20" spans="1:4" ht="15.75">
      <c r="A20" s="78"/>
      <c r="B20" s="64" t="s">
        <v>154</v>
      </c>
      <c r="C20" s="65">
        <f>5240+4260+1020</f>
        <v>10520</v>
      </c>
      <c r="D20" s="66">
        <f>758+120+81+790+1499+5280</f>
        <v>8528</v>
      </c>
    </row>
    <row r="21" spans="1:4" ht="16.5" thickBot="1">
      <c r="A21" s="81"/>
      <c r="B21" s="68" t="s">
        <v>155</v>
      </c>
      <c r="C21" s="70">
        <v>17320</v>
      </c>
      <c r="D21" s="71">
        <f>198</f>
        <v>198</v>
      </c>
    </row>
    <row r="22" spans="1:4" ht="15.75">
      <c r="A22" s="9"/>
      <c r="B22" s="82"/>
      <c r="C22" s="83">
        <f>SUM(C3:C21)</f>
        <v>627693.2</v>
      </c>
      <c r="D22" s="82"/>
    </row>
    <row r="23" spans="1:4" ht="15">
      <c r="A23" s="52"/>
      <c r="B23" s="52"/>
      <c r="C23" s="84"/>
      <c r="D23" s="52"/>
    </row>
    <row r="24" spans="1:4" ht="15.75">
      <c r="A24" s="123" t="s">
        <v>156</v>
      </c>
      <c r="B24" s="123"/>
      <c r="C24" s="85" t="s">
        <v>157</v>
      </c>
      <c r="D24" s="85"/>
    </row>
    <row r="25" spans="1:4" ht="15">
      <c r="A25" s="124" t="s">
        <v>158</v>
      </c>
      <c r="B25" s="124"/>
      <c r="C25" s="52"/>
      <c r="D25" s="52"/>
    </row>
    <row r="26" spans="1:4" ht="15">
      <c r="A26" s="52"/>
      <c r="B26" s="52"/>
      <c r="C26" s="52"/>
      <c r="D26" s="52"/>
    </row>
    <row r="27" spans="1:4" ht="15">
      <c r="A27" s="52"/>
      <c r="B27" s="52"/>
      <c r="C27" s="52"/>
      <c r="D27" s="52"/>
    </row>
    <row r="29" ht="15">
      <c r="A29" s="86" t="s">
        <v>159</v>
      </c>
    </row>
    <row r="30" ht="15">
      <c r="A30" s="86" t="s">
        <v>160</v>
      </c>
    </row>
  </sheetData>
  <sheetProtection/>
  <mergeCells count="4">
    <mergeCell ref="A24:B24"/>
    <mergeCell ref="A25:B25"/>
    <mergeCell ref="A3:A8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0.8515625" style="0" customWidth="1"/>
    <col min="2" max="2" width="23.421875" style="0" customWidth="1"/>
    <col min="3" max="3" width="17.57421875" style="0" customWidth="1"/>
    <col min="4" max="4" width="17.140625" style="0" customWidth="1"/>
    <col min="254" max="254" width="18.00390625" style="0" customWidth="1"/>
    <col min="255" max="255" width="18.28125" style="0" customWidth="1"/>
    <col min="256" max="16384" width="18.421875" style="0" customWidth="1"/>
  </cols>
  <sheetData>
    <row r="1" ht="13.5" customHeight="1">
      <c r="D1" s="34"/>
    </row>
    <row r="2" spans="1:4" ht="13.5" customHeight="1">
      <c r="A2" s="130" t="s">
        <v>171</v>
      </c>
      <c r="B2" s="130"/>
      <c r="C2" s="130"/>
      <c r="D2" s="130"/>
    </row>
    <row r="3" spans="1:4" ht="28.5" customHeight="1">
      <c r="A3" s="130"/>
      <c r="B3" s="130"/>
      <c r="C3" s="130"/>
      <c r="D3" s="130"/>
    </row>
    <row r="4" spans="1:4" ht="13.5" customHeight="1">
      <c r="A4" s="42"/>
      <c r="B4" s="42"/>
      <c r="C4" s="42"/>
      <c r="D4" s="42"/>
    </row>
    <row r="5" spans="1:4" ht="46.5" customHeight="1">
      <c r="A5" s="43" t="s">
        <v>0</v>
      </c>
      <c r="B5" s="43" t="s">
        <v>1</v>
      </c>
      <c r="C5" s="43" t="s">
        <v>2</v>
      </c>
      <c r="D5" s="97" t="s">
        <v>248</v>
      </c>
    </row>
    <row r="6" spans="1:4" ht="13.5" customHeight="1">
      <c r="A6" s="131" t="s">
        <v>105</v>
      </c>
      <c r="B6" s="44" t="s">
        <v>24</v>
      </c>
      <c r="C6" s="44"/>
      <c r="D6" s="44">
        <v>1866</v>
      </c>
    </row>
    <row r="7" spans="1:4" ht="13.5" customHeight="1">
      <c r="A7" s="132"/>
      <c r="B7" s="44" t="s">
        <v>28</v>
      </c>
      <c r="C7" s="44">
        <v>5000</v>
      </c>
      <c r="D7" s="44">
        <v>0</v>
      </c>
    </row>
    <row r="8" spans="1:4" ht="13.5" customHeight="1">
      <c r="A8" s="132"/>
      <c r="B8" s="44" t="s">
        <v>9</v>
      </c>
      <c r="C8" s="44">
        <v>5000</v>
      </c>
      <c r="D8" s="44">
        <v>2200</v>
      </c>
    </row>
    <row r="9" spans="1:4" ht="13.5" customHeight="1">
      <c r="A9" s="132"/>
      <c r="B9" s="44" t="s">
        <v>46</v>
      </c>
      <c r="C9" s="44">
        <v>240</v>
      </c>
      <c r="D9" s="44">
        <v>0</v>
      </c>
    </row>
    <row r="10" spans="1:4" ht="13.5" customHeight="1">
      <c r="A10" s="132"/>
      <c r="B10" s="44" t="s">
        <v>106</v>
      </c>
      <c r="C10" s="44">
        <v>63000</v>
      </c>
      <c r="D10" s="44">
        <v>31284</v>
      </c>
    </row>
    <row r="11" spans="1:4" ht="13.5" customHeight="1">
      <c r="A11" s="132"/>
      <c r="B11" s="44" t="s">
        <v>17</v>
      </c>
      <c r="C11" s="44">
        <v>5000</v>
      </c>
      <c r="D11" s="44">
        <v>2100</v>
      </c>
    </row>
    <row r="12" spans="1:4" ht="13.5" customHeight="1">
      <c r="A12" s="132"/>
      <c r="B12" s="44" t="s">
        <v>107</v>
      </c>
      <c r="C12" s="44">
        <v>11460</v>
      </c>
      <c r="D12" s="44">
        <v>1975</v>
      </c>
    </row>
    <row r="13" spans="1:4" ht="13.5" customHeight="1">
      <c r="A13" s="132"/>
      <c r="B13" s="44" t="s">
        <v>8</v>
      </c>
      <c r="C13" s="44">
        <v>347</v>
      </c>
      <c r="D13" s="44">
        <v>3</v>
      </c>
    </row>
    <row r="14" spans="1:4" ht="13.5" customHeight="1">
      <c r="A14" s="132"/>
      <c r="B14" s="44" t="s">
        <v>7</v>
      </c>
      <c r="C14" s="44">
        <v>1860</v>
      </c>
      <c r="D14" s="44">
        <v>374</v>
      </c>
    </row>
    <row r="15" spans="1:4" ht="13.5" customHeight="1">
      <c r="A15" s="132"/>
      <c r="B15" s="44" t="s">
        <v>6</v>
      </c>
      <c r="C15" s="44">
        <v>1110</v>
      </c>
      <c r="D15" s="44">
        <v>343</v>
      </c>
    </row>
    <row r="16" spans="1:4" ht="13.5" customHeight="1">
      <c r="A16" s="132"/>
      <c r="B16" s="44" t="s">
        <v>13</v>
      </c>
      <c r="C16" s="44">
        <v>8720</v>
      </c>
      <c r="D16" s="44">
        <v>0</v>
      </c>
    </row>
    <row r="17" spans="1:4" ht="13.5" customHeight="1">
      <c r="A17" s="132"/>
      <c r="B17" s="44" t="s">
        <v>14</v>
      </c>
      <c r="C17" s="44">
        <v>2740</v>
      </c>
      <c r="D17" s="44">
        <v>1615</v>
      </c>
    </row>
    <row r="18" spans="1:4" ht="13.5" customHeight="1">
      <c r="A18" s="132"/>
      <c r="B18" s="44" t="s">
        <v>29</v>
      </c>
      <c r="C18" s="44">
        <v>1663</v>
      </c>
      <c r="D18" s="44">
        <v>0</v>
      </c>
    </row>
    <row r="19" spans="1:4" ht="13.5" customHeight="1">
      <c r="A19" s="132"/>
      <c r="B19" s="45" t="s">
        <v>51</v>
      </c>
      <c r="C19" s="44">
        <v>1500</v>
      </c>
      <c r="D19" s="44">
        <v>0</v>
      </c>
    </row>
    <row r="20" spans="1:4" ht="13.5" customHeight="1">
      <c r="A20" s="132"/>
      <c r="B20" s="44" t="s">
        <v>16</v>
      </c>
      <c r="C20" s="44">
        <v>10170</v>
      </c>
      <c r="D20" s="44">
        <v>1919</v>
      </c>
    </row>
    <row r="21" spans="1:4" ht="15">
      <c r="A21" s="132"/>
      <c r="B21" s="44" t="s">
        <v>108</v>
      </c>
      <c r="C21" s="44">
        <v>25944</v>
      </c>
      <c r="D21" s="44">
        <v>5867.76</v>
      </c>
    </row>
    <row r="22" spans="1:4" ht="15">
      <c r="A22" s="46"/>
      <c r="B22" s="44" t="s">
        <v>109</v>
      </c>
      <c r="C22" s="44">
        <v>40</v>
      </c>
      <c r="D22" s="44">
        <v>40</v>
      </c>
    </row>
    <row r="23" spans="1:4" ht="15">
      <c r="A23" s="47"/>
      <c r="B23" s="44"/>
      <c r="C23" s="44">
        <v>143794</v>
      </c>
      <c r="D23" s="44"/>
    </row>
    <row r="24" spans="1:4" ht="15">
      <c r="A24" s="133" t="s">
        <v>110</v>
      </c>
      <c r="B24" s="133"/>
      <c r="D24" s="89"/>
    </row>
    <row r="25" ht="15">
      <c r="A25" s="48" t="s">
        <v>111</v>
      </c>
    </row>
  </sheetData>
  <sheetProtection/>
  <mergeCells count="3">
    <mergeCell ref="A2:D3"/>
    <mergeCell ref="A6:A21"/>
    <mergeCell ref="A24:B2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1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6.7109375" style="0" customWidth="1"/>
    <col min="2" max="2" width="31.57421875" style="0" customWidth="1"/>
    <col min="3" max="3" width="16.7109375" style="0" customWidth="1"/>
    <col min="4" max="4" width="30.57421875" style="0" customWidth="1"/>
    <col min="5" max="5" width="18.8515625" style="0" customWidth="1"/>
  </cols>
  <sheetData>
    <row r="2" spans="1:4" ht="45.75" customHeight="1">
      <c r="A2" s="116" t="s">
        <v>171</v>
      </c>
      <c r="B2" s="134"/>
      <c r="C2" s="134"/>
      <c r="D2" s="134"/>
    </row>
    <row r="3" spans="1:4" ht="15">
      <c r="A3" s="2"/>
      <c r="B3" s="2"/>
      <c r="C3" s="2"/>
      <c r="D3" s="2"/>
    </row>
    <row r="4" spans="1:4" ht="47.25">
      <c r="A4" s="3" t="s">
        <v>0</v>
      </c>
      <c r="B4" s="3" t="s">
        <v>1</v>
      </c>
      <c r="C4" s="4" t="s">
        <v>2</v>
      </c>
      <c r="D4" s="97" t="s">
        <v>248</v>
      </c>
    </row>
    <row r="5" spans="1:4" ht="15.75">
      <c r="A5" s="5" t="s">
        <v>161</v>
      </c>
      <c r="B5" s="5" t="s">
        <v>11</v>
      </c>
      <c r="C5" s="5">
        <v>2220</v>
      </c>
      <c r="D5" s="5">
        <v>70</v>
      </c>
    </row>
    <row r="6" spans="1:4" ht="15.75">
      <c r="A6" s="5"/>
      <c r="B6" s="5" t="s">
        <v>16</v>
      </c>
      <c r="C6" s="5">
        <v>1690</v>
      </c>
      <c r="D6" s="5">
        <v>100</v>
      </c>
    </row>
    <row r="7" spans="1:4" ht="15.75">
      <c r="A7" s="5"/>
      <c r="B7" s="5" t="s">
        <v>45</v>
      </c>
      <c r="C7" s="5">
        <v>1480</v>
      </c>
      <c r="D7" s="5">
        <v>0</v>
      </c>
    </row>
    <row r="8" spans="1:4" ht="15.75">
      <c r="A8" s="5"/>
      <c r="B8" s="5" t="s">
        <v>162</v>
      </c>
      <c r="C8" s="5">
        <v>720</v>
      </c>
      <c r="D8" s="5">
        <v>70</v>
      </c>
    </row>
    <row r="9" spans="1:4" ht="15.75">
      <c r="A9" s="5"/>
      <c r="B9" s="5" t="s">
        <v>29</v>
      </c>
      <c r="C9" s="5">
        <v>206</v>
      </c>
      <c r="D9" s="5">
        <v>0</v>
      </c>
    </row>
    <row r="10" spans="1:4" ht="15.75">
      <c r="A10" s="5"/>
      <c r="B10" s="5" t="s">
        <v>28</v>
      </c>
      <c r="C10" s="5">
        <v>700</v>
      </c>
      <c r="D10" s="5">
        <v>0</v>
      </c>
    </row>
    <row r="11" spans="1:4" ht="15.75">
      <c r="A11" s="5"/>
      <c r="B11" s="5" t="s">
        <v>9</v>
      </c>
      <c r="C11" s="5">
        <v>200</v>
      </c>
      <c r="D11" s="5">
        <v>0</v>
      </c>
    </row>
    <row r="12" spans="1:4" ht="15.75">
      <c r="A12" s="5"/>
      <c r="B12" s="5" t="s">
        <v>12</v>
      </c>
      <c r="C12" s="5">
        <v>5500</v>
      </c>
      <c r="D12" s="5">
        <v>0</v>
      </c>
    </row>
    <row r="13" spans="1:4" ht="15.75">
      <c r="A13" s="5"/>
      <c r="B13" s="5" t="s">
        <v>163</v>
      </c>
      <c r="C13" s="5">
        <v>500</v>
      </c>
      <c r="D13" s="5">
        <v>500</v>
      </c>
    </row>
    <row r="14" spans="1:4" ht="15.75">
      <c r="A14" s="5"/>
      <c r="B14" s="5" t="s">
        <v>164</v>
      </c>
      <c r="C14" s="5">
        <v>400</v>
      </c>
      <c r="D14" s="5">
        <v>0</v>
      </c>
    </row>
    <row r="15" spans="1:4" ht="15.75">
      <c r="A15" s="5"/>
      <c r="B15" s="5" t="s">
        <v>10</v>
      </c>
      <c r="C15" s="5">
        <v>1987.2</v>
      </c>
      <c r="D15" s="5">
        <v>463.68</v>
      </c>
    </row>
    <row r="16" spans="1:4" ht="15.75">
      <c r="A16" s="5"/>
      <c r="B16" s="5" t="s">
        <v>17</v>
      </c>
      <c r="C16" s="5">
        <v>2000</v>
      </c>
      <c r="D16" s="5">
        <v>0</v>
      </c>
    </row>
    <row r="17" spans="1:4" ht="15.75">
      <c r="A17" s="5"/>
      <c r="B17" s="5" t="s">
        <v>130</v>
      </c>
      <c r="C17" s="5">
        <v>0</v>
      </c>
      <c r="D17" s="5">
        <v>0</v>
      </c>
    </row>
    <row r="18" spans="1:4" ht="15.75">
      <c r="A18" s="9"/>
      <c r="B18" s="9"/>
      <c r="C18" s="9"/>
      <c r="D18" s="9"/>
    </row>
    <row r="20" spans="1:4" ht="15.75">
      <c r="A20" s="7" t="s">
        <v>165</v>
      </c>
      <c r="B20" s="7"/>
      <c r="C20" s="7"/>
      <c r="D20" s="7" t="s">
        <v>166</v>
      </c>
    </row>
    <row r="21" ht="15">
      <c r="B21" t="s">
        <v>167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2016-08-15T06:47:50Z</dcterms:modified>
  <cp:category/>
  <cp:version/>
  <cp:contentType/>
  <cp:contentStatus/>
</cp:coreProperties>
</file>